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Master\A Steve\A USF18\Statistics\"/>
    </mc:Choice>
  </mc:AlternateContent>
  <xr:revisionPtr revIDLastSave="0" documentId="13_ncr:1_{D98F649D-2152-4245-98A1-29E8D162DE60}" xr6:coauthVersionLast="47" xr6:coauthVersionMax="47" xr10:uidLastSave="{00000000-0000-0000-0000-000000000000}"/>
  <bookViews>
    <workbookView xWindow="-28920" yWindow="3180" windowWidth="29040" windowHeight="15720" xr2:uid="{C37EA3F1-13A5-449C-8621-AD2B88806764}"/>
  </bookViews>
  <sheets>
    <sheet name="Data" sheetId="1" r:id="rId1"/>
  </sheets>
  <definedNames>
    <definedName name="_xlnm._FilterDatabase" localSheetId="0" hidden="1">Data!$A$2:$KY$2</definedName>
  </definedNames>
  <calcPr calcId="191029" iterate="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3" i="1"/>
  <c r="AE100" i="1" l="1"/>
  <c r="C62" i="1" l="1"/>
  <c r="C79" i="1"/>
  <c r="C85" i="1"/>
  <c r="C42" i="1"/>
  <c r="C74" i="1"/>
  <c r="C71" i="1"/>
  <c r="C59" i="1"/>
  <c r="C98" i="1"/>
  <c r="C53" i="1"/>
  <c r="C73" i="1"/>
  <c r="C66" i="1"/>
  <c r="C9" i="1"/>
  <c r="C89" i="1"/>
  <c r="C14" i="1"/>
  <c r="C38" i="1"/>
  <c r="C46" i="1"/>
  <c r="C28" i="1"/>
  <c r="C24" i="1"/>
  <c r="C26" i="1"/>
  <c r="C18" i="1"/>
  <c r="C64" i="1"/>
  <c r="C70" i="1"/>
  <c r="C15" i="1"/>
  <c r="C7" i="1"/>
  <c r="C44" i="1"/>
  <c r="C5" i="1"/>
  <c r="C23" i="1"/>
  <c r="C11" i="1"/>
  <c r="C12" i="1"/>
  <c r="C69" i="1"/>
  <c r="C82" i="1"/>
  <c r="C10" i="1"/>
  <c r="C51" i="1"/>
  <c r="C8" i="1"/>
  <c r="C17" i="1"/>
  <c r="C33" i="1"/>
  <c r="C61" i="1"/>
  <c r="C75" i="1"/>
  <c r="C31" i="1"/>
  <c r="C72" i="1"/>
  <c r="C57" i="1"/>
  <c r="C41" i="1"/>
  <c r="AM96" i="1" l="1"/>
  <c r="AM77" i="1"/>
  <c r="AM7" i="1"/>
  <c r="AM56" i="1"/>
  <c r="AM42" i="1"/>
  <c r="AM78" i="1"/>
  <c r="AM33" i="1"/>
  <c r="AM24" i="1"/>
  <c r="AM75" i="1"/>
  <c r="AM61" i="1"/>
  <c r="AM59" i="1"/>
  <c r="AM13" i="1"/>
  <c r="AM39" i="1"/>
  <c r="AM48" i="1"/>
  <c r="AM23" i="1"/>
  <c r="AM73" i="1"/>
  <c r="AM76" i="1"/>
  <c r="AM15" i="1"/>
  <c r="AM88" i="1"/>
  <c r="AM26" i="1"/>
  <c r="AM38" i="1"/>
  <c r="AM94" i="1"/>
  <c r="AM74" i="1"/>
  <c r="AM8" i="1"/>
  <c r="AM71" i="1"/>
  <c r="AM93" i="1"/>
  <c r="AM27" i="1"/>
  <c r="AM66" i="1"/>
  <c r="AM31" i="1"/>
  <c r="AM90" i="1"/>
  <c r="AM35" i="1"/>
  <c r="AM16" i="1"/>
  <c r="AM53" i="1"/>
  <c r="AM18" i="1"/>
  <c r="AM58" i="1"/>
  <c r="AM36" i="1"/>
  <c r="AM67" i="1"/>
  <c r="AM57" i="1"/>
  <c r="AM19" i="1"/>
  <c r="AM55" i="1"/>
  <c r="AM62" i="1"/>
  <c r="AM68" i="1"/>
  <c r="AM86" i="1"/>
  <c r="AM52" i="1"/>
  <c r="AM80" i="1"/>
  <c r="AM83" i="1"/>
  <c r="AM82" i="1"/>
  <c r="AM97" i="1"/>
  <c r="AM69" i="1"/>
  <c r="AM91" i="1"/>
  <c r="AM65" i="1"/>
  <c r="AM98" i="1"/>
  <c r="AM54" i="1"/>
  <c r="AM47" i="1"/>
  <c r="AM20" i="1"/>
  <c r="AM79" i="1"/>
  <c r="AM70" i="1"/>
  <c r="AM43" i="1"/>
  <c r="AM30" i="1"/>
  <c r="AM41" i="1"/>
  <c r="AM44" i="1"/>
  <c r="AM85" i="1"/>
  <c r="AM81" i="1"/>
  <c r="AM40" i="1"/>
  <c r="AM21" i="1"/>
  <c r="AM87" i="1"/>
  <c r="AM46" i="1"/>
  <c r="AM3" i="1"/>
  <c r="AM84" i="1"/>
  <c r="AM95" i="1"/>
  <c r="AM92" i="1"/>
  <c r="AM50" i="1"/>
  <c r="AM28" i="1"/>
  <c r="AM45" i="1"/>
  <c r="AM63" i="1"/>
  <c r="AM29" i="1"/>
  <c r="AM60" i="1"/>
  <c r="AM10" i="1"/>
  <c r="AM12" i="1"/>
  <c r="AM37" i="1"/>
  <c r="AM89" i="1"/>
  <c r="AM25" i="1"/>
  <c r="AM9" i="1"/>
  <c r="AM34" i="1"/>
  <c r="AM5" i="1"/>
  <c r="AM22" i="1"/>
  <c r="AM17" i="1"/>
  <c r="AM64" i="1"/>
  <c r="AM6" i="1"/>
  <c r="AM11" i="1"/>
  <c r="AM51" i="1"/>
  <c r="AM49" i="1"/>
  <c r="AM72" i="1"/>
  <c r="AM14" i="1"/>
  <c r="AM4" i="1"/>
  <c r="AM32" i="1"/>
  <c r="AE112" i="1" l="1"/>
  <c r="AE107" i="1"/>
  <c r="AE121" i="1"/>
  <c r="AE117" i="1"/>
  <c r="AM106" i="1"/>
  <c r="AM105" i="1"/>
  <c r="AM104" i="1"/>
  <c r="AM103" i="1"/>
  <c r="AM102" i="1"/>
  <c r="BC46" i="1" l="1"/>
  <c r="BD46" i="1"/>
  <c r="BC20" i="1"/>
  <c r="BD20" i="1"/>
  <c r="BC98" i="1"/>
  <c r="BD98" i="1"/>
  <c r="BC27" i="1"/>
  <c r="BD27" i="1"/>
  <c r="BC84" i="1"/>
  <c r="BD84" i="1"/>
  <c r="BC77" i="1"/>
  <c r="BD77" i="1"/>
  <c r="BC32" i="1"/>
  <c r="BD32" i="1"/>
  <c r="BC95" i="1"/>
  <c r="BD95" i="1"/>
  <c r="BC82" i="1"/>
  <c r="BD82" i="1"/>
  <c r="BB82" i="1" s="1"/>
  <c r="BC51" i="1"/>
  <c r="BD51" i="1"/>
  <c r="BC93" i="1"/>
  <c r="BD93" i="1"/>
  <c r="BC53" i="1"/>
  <c r="BD53" i="1"/>
  <c r="BC69" i="1"/>
  <c r="BD69" i="1"/>
  <c r="BC24" i="1"/>
  <c r="BD24" i="1"/>
  <c r="BC91" i="1"/>
  <c r="BD91" i="1"/>
  <c r="BC87" i="1"/>
  <c r="BD87" i="1"/>
  <c r="BC80" i="1"/>
  <c r="BD80" i="1"/>
  <c r="BC25" i="1"/>
  <c r="BD25" i="1"/>
  <c r="BC9" i="1"/>
  <c r="BD9" i="1"/>
  <c r="BC71" i="1"/>
  <c r="BD71" i="1"/>
  <c r="BB71" i="1" s="1"/>
  <c r="BC56" i="1"/>
  <c r="BD56" i="1"/>
  <c r="BC76" i="1"/>
  <c r="BD76" i="1"/>
  <c r="BC54" i="1"/>
  <c r="BD54" i="1"/>
  <c r="BC75" i="1"/>
  <c r="BD75" i="1"/>
  <c r="BC74" i="1"/>
  <c r="BD74" i="1"/>
  <c r="BC97" i="1"/>
  <c r="BD97" i="1"/>
  <c r="BC5" i="1"/>
  <c r="BD5" i="1"/>
  <c r="BC79" i="1"/>
  <c r="BD79" i="1"/>
  <c r="BC81" i="1"/>
  <c r="BD81" i="1"/>
  <c r="BC65" i="1"/>
  <c r="BD65" i="1"/>
  <c r="BC12" i="1"/>
  <c r="BD12" i="1"/>
  <c r="BC36" i="1"/>
  <c r="BD36" i="1"/>
  <c r="BC89" i="1"/>
  <c r="BD89" i="1"/>
  <c r="BC83" i="1"/>
  <c r="BD83" i="1"/>
  <c r="BC49" i="1"/>
  <c r="BD49" i="1"/>
  <c r="BC92" i="1"/>
  <c r="BD92" i="1"/>
  <c r="BC61" i="1"/>
  <c r="BD61" i="1"/>
  <c r="BC3" i="1"/>
  <c r="BD3" i="1"/>
  <c r="BC31" i="1"/>
  <c r="BD31" i="1"/>
  <c r="BC43" i="1"/>
  <c r="BD43" i="1"/>
  <c r="BC57" i="1"/>
  <c r="BD57" i="1"/>
  <c r="BC48" i="1"/>
  <c r="BD48" i="1"/>
  <c r="BC73" i="1"/>
  <c r="BD73" i="1"/>
  <c r="BC66" i="1"/>
  <c r="BD66" i="1"/>
  <c r="BC41" i="1"/>
  <c r="BD41" i="1"/>
  <c r="BC39" i="1"/>
  <c r="BD39" i="1"/>
  <c r="BC42" i="1"/>
  <c r="BD42" i="1"/>
  <c r="BC13" i="1"/>
  <c r="BD13" i="1"/>
  <c r="BC35" i="1"/>
  <c r="BD35" i="1"/>
  <c r="BC50" i="1"/>
  <c r="BD50" i="1"/>
  <c r="BC7" i="1"/>
  <c r="BD7" i="1"/>
  <c r="BC37" i="1"/>
  <c r="BD37" i="1"/>
  <c r="BC38" i="1"/>
  <c r="BD38" i="1"/>
  <c r="BC17" i="1"/>
  <c r="BD17" i="1"/>
  <c r="BC55" i="1"/>
  <c r="BD55" i="1"/>
  <c r="BC6" i="1"/>
  <c r="BD6" i="1"/>
  <c r="BC64" i="1"/>
  <c r="BD64" i="1"/>
  <c r="BC90" i="1"/>
  <c r="BD90" i="1"/>
  <c r="BC88" i="1"/>
  <c r="BD88" i="1"/>
  <c r="BC11" i="1"/>
  <c r="BD11" i="1"/>
  <c r="BC29" i="1"/>
  <c r="BD29" i="1"/>
  <c r="BB29" i="1" s="1"/>
  <c r="BC78" i="1"/>
  <c r="BD78" i="1"/>
  <c r="BC59" i="1"/>
  <c r="BD59" i="1"/>
  <c r="BC85" i="1"/>
  <c r="BD85" i="1"/>
  <c r="BC72" i="1"/>
  <c r="BD72" i="1"/>
  <c r="BC96" i="1"/>
  <c r="BD96" i="1"/>
  <c r="BC86" i="1"/>
  <c r="BD86" i="1"/>
  <c r="BC70" i="1"/>
  <c r="BD70" i="1"/>
  <c r="BC94" i="1"/>
  <c r="BD94" i="1"/>
  <c r="BC67" i="1"/>
  <c r="BD67" i="1"/>
  <c r="BC10" i="1"/>
  <c r="BD10" i="1"/>
  <c r="BC40" i="1"/>
  <c r="BD40" i="1"/>
  <c r="BC62" i="1"/>
  <c r="BD62" i="1"/>
  <c r="BC30" i="1"/>
  <c r="BD30" i="1"/>
  <c r="BC34" i="1"/>
  <c r="BD34" i="1"/>
  <c r="BC14" i="1"/>
  <c r="BD14" i="1"/>
  <c r="BC60" i="1"/>
  <c r="BD60" i="1"/>
  <c r="BC8" i="1"/>
  <c r="BD8" i="1"/>
  <c r="BC19" i="1"/>
  <c r="BD19" i="1"/>
  <c r="BC22" i="1"/>
  <c r="BD22" i="1"/>
  <c r="BB22" i="1" s="1"/>
  <c r="BC18" i="1"/>
  <c r="BD18" i="1"/>
  <c r="BC33" i="1"/>
  <c r="BD33" i="1"/>
  <c r="BC16" i="1"/>
  <c r="BD16" i="1"/>
  <c r="BC26" i="1"/>
  <c r="BD26" i="1"/>
  <c r="BC21" i="1"/>
  <c r="BD21" i="1"/>
  <c r="BC63" i="1"/>
  <c r="BD63" i="1"/>
  <c r="BC15" i="1"/>
  <c r="BD15" i="1"/>
  <c r="BC44" i="1"/>
  <c r="BD44" i="1"/>
  <c r="BC23" i="1"/>
  <c r="BD23" i="1"/>
  <c r="BC68" i="1"/>
  <c r="BD68" i="1"/>
  <c r="BC4" i="1"/>
  <c r="BD4" i="1"/>
  <c r="BC28" i="1"/>
  <c r="BD28" i="1"/>
  <c r="BC58" i="1"/>
  <c r="BD58" i="1"/>
  <c r="BC47" i="1"/>
  <c r="BD47" i="1"/>
  <c r="BC52" i="1"/>
  <c r="BD52" i="1"/>
  <c r="M46" i="1"/>
  <c r="M20" i="1"/>
  <c r="M98" i="1"/>
  <c r="M27" i="1"/>
  <c r="M84" i="1"/>
  <c r="M77" i="1"/>
  <c r="M32" i="1"/>
  <c r="M95" i="1"/>
  <c r="M51" i="1"/>
  <c r="W51" i="1" s="1"/>
  <c r="M93" i="1"/>
  <c r="M53" i="1"/>
  <c r="M69" i="1"/>
  <c r="M24" i="1"/>
  <c r="M91" i="1"/>
  <c r="M87" i="1"/>
  <c r="M80" i="1"/>
  <c r="M25" i="1"/>
  <c r="M9" i="1"/>
  <c r="M71" i="1"/>
  <c r="W71" i="1" s="1"/>
  <c r="M56" i="1"/>
  <c r="M76" i="1"/>
  <c r="M54" i="1"/>
  <c r="M75" i="1"/>
  <c r="M74" i="1"/>
  <c r="M97" i="1"/>
  <c r="M5" i="1"/>
  <c r="M79" i="1"/>
  <c r="M81" i="1"/>
  <c r="M65" i="1"/>
  <c r="M12" i="1"/>
  <c r="M36" i="1"/>
  <c r="M89" i="1"/>
  <c r="M83" i="1"/>
  <c r="M49" i="1"/>
  <c r="M92" i="1"/>
  <c r="M61" i="1"/>
  <c r="M3" i="1"/>
  <c r="M31" i="1"/>
  <c r="M43" i="1"/>
  <c r="M57" i="1"/>
  <c r="M48" i="1"/>
  <c r="M73" i="1"/>
  <c r="M66" i="1"/>
  <c r="M41" i="1"/>
  <c r="M39" i="1"/>
  <c r="M42" i="1"/>
  <c r="M13" i="1"/>
  <c r="M35" i="1"/>
  <c r="M50" i="1"/>
  <c r="M7" i="1"/>
  <c r="W7" i="1" s="1"/>
  <c r="M37" i="1"/>
  <c r="M38" i="1"/>
  <c r="M17" i="1"/>
  <c r="M55" i="1"/>
  <c r="M6" i="1"/>
  <c r="M64" i="1"/>
  <c r="M90" i="1"/>
  <c r="M88" i="1"/>
  <c r="M11" i="1"/>
  <c r="M29" i="1"/>
  <c r="M78" i="1"/>
  <c r="M59" i="1"/>
  <c r="M85" i="1"/>
  <c r="M72" i="1"/>
  <c r="M96" i="1"/>
  <c r="M86" i="1"/>
  <c r="M70" i="1"/>
  <c r="M94" i="1"/>
  <c r="M67" i="1"/>
  <c r="M10" i="1"/>
  <c r="M40" i="1"/>
  <c r="M62" i="1"/>
  <c r="M30" i="1"/>
  <c r="M34" i="1"/>
  <c r="M14" i="1"/>
  <c r="M60" i="1"/>
  <c r="M8" i="1"/>
  <c r="M19" i="1"/>
  <c r="M22" i="1"/>
  <c r="M18" i="1"/>
  <c r="M33" i="1"/>
  <c r="M16" i="1"/>
  <c r="M26" i="1"/>
  <c r="M21" i="1"/>
  <c r="W21" i="1" s="1"/>
  <c r="M63" i="1"/>
  <c r="W63" i="1" s="1"/>
  <c r="M15" i="1"/>
  <c r="W15" i="1" s="1"/>
  <c r="M44" i="1"/>
  <c r="W44" i="1" s="1"/>
  <c r="M68" i="1"/>
  <c r="W68" i="1" s="1"/>
  <c r="M4" i="1"/>
  <c r="W4" i="1" s="1"/>
  <c r="M28" i="1"/>
  <c r="M58" i="1"/>
  <c r="M47" i="1"/>
  <c r="M23" i="1"/>
  <c r="W23" i="1" s="1"/>
  <c r="M52" i="1"/>
  <c r="M45" i="1"/>
  <c r="R52" i="1"/>
  <c r="R37" i="1"/>
  <c r="R70" i="1"/>
  <c r="R92" i="1"/>
  <c r="R47" i="1"/>
  <c r="R28" i="1"/>
  <c r="R81" i="1"/>
  <c r="R69" i="1"/>
  <c r="R57" i="1"/>
  <c r="R68" i="1"/>
  <c r="R65" i="1"/>
  <c r="R61" i="1"/>
  <c r="R3" i="1"/>
  <c r="R15" i="1"/>
  <c r="R58" i="1"/>
  <c r="R87" i="1"/>
  <c r="R51" i="1"/>
  <c r="R6" i="1"/>
  <c r="R30" i="1"/>
  <c r="R54" i="1"/>
  <c r="R4" i="1"/>
  <c r="R38" i="1"/>
  <c r="R41" i="1"/>
  <c r="R74" i="1"/>
  <c r="R16" i="1"/>
  <c r="R10" i="1"/>
  <c r="R31" i="1"/>
  <c r="R44" i="1"/>
  <c r="R13" i="1"/>
  <c r="R32" i="1"/>
  <c r="R24" i="1"/>
  <c r="R8" i="1"/>
  <c r="R97" i="1"/>
  <c r="R19" i="1"/>
  <c r="R26" i="1"/>
  <c r="R5" i="1"/>
  <c r="R29" i="1"/>
  <c r="R43" i="1"/>
  <c r="R93" i="1"/>
  <c r="R80" i="1"/>
  <c r="R85" i="1"/>
  <c r="R95" i="1"/>
  <c r="R34" i="1"/>
  <c r="R17" i="1"/>
  <c r="R62" i="1"/>
  <c r="R27" i="1"/>
  <c r="R14" i="1"/>
  <c r="R39" i="1"/>
  <c r="R12" i="1"/>
  <c r="R36" i="1"/>
  <c r="R40" i="1"/>
  <c r="R50" i="1"/>
  <c r="R9" i="1"/>
  <c r="R22" i="1"/>
  <c r="R72" i="1"/>
  <c r="R78" i="1"/>
  <c r="R96" i="1"/>
  <c r="R94" i="1"/>
  <c r="R88" i="1"/>
  <c r="R89" i="1"/>
  <c r="R67" i="1"/>
  <c r="R42" i="1"/>
  <c r="R11" i="1"/>
  <c r="R71" i="1"/>
  <c r="R55" i="1"/>
  <c r="R33" i="1"/>
  <c r="R48" i="1"/>
  <c r="R35" i="1"/>
  <c r="R60" i="1"/>
  <c r="R83" i="1"/>
  <c r="R46" i="1"/>
  <c r="R73" i="1"/>
  <c r="R21" i="1"/>
  <c r="R66" i="1"/>
  <c r="R63" i="1"/>
  <c r="R49" i="1"/>
  <c r="R7" i="1"/>
  <c r="R75" i="1"/>
  <c r="R56" i="1"/>
  <c r="R64" i="1"/>
  <c r="R23" i="1"/>
  <c r="R91" i="1"/>
  <c r="R53" i="1"/>
  <c r="R59" i="1"/>
  <c r="R98" i="1"/>
  <c r="R25" i="1"/>
  <c r="R79" i="1"/>
  <c r="R76" i="1"/>
  <c r="R84" i="1"/>
  <c r="R45" i="1"/>
  <c r="R20" i="1"/>
  <c r="R18" i="1"/>
  <c r="R82" i="1"/>
  <c r="R90" i="1"/>
  <c r="R77" i="1"/>
  <c r="R86" i="1"/>
  <c r="L82" i="1"/>
  <c r="M82" i="1" s="1"/>
  <c r="AB71" i="1"/>
  <c r="BG71" i="1"/>
  <c r="BG82" i="1"/>
  <c r="AD82" i="1"/>
  <c r="AA82" i="1"/>
  <c r="Z82" i="1"/>
  <c r="X82" i="1"/>
  <c r="BG22" i="1"/>
  <c r="AD22" i="1"/>
  <c r="AA22" i="1"/>
  <c r="Z22" i="1"/>
  <c r="X22" i="1"/>
  <c r="BG29" i="1"/>
  <c r="AD29" i="1"/>
  <c r="AA29" i="1"/>
  <c r="Z29" i="1"/>
  <c r="X29" i="1"/>
  <c r="V73" i="1" l="1"/>
  <c r="W73" i="1"/>
  <c r="V64" i="1"/>
  <c r="W64" i="1"/>
  <c r="V56" i="1"/>
  <c r="W56" i="1"/>
  <c r="V19" i="1"/>
  <c r="W19" i="1"/>
  <c r="V80" i="1"/>
  <c r="W80" i="1"/>
  <c r="V45" i="1"/>
  <c r="W45" i="1"/>
  <c r="V14" i="1"/>
  <c r="W14" i="1"/>
  <c r="V6" i="1"/>
  <c r="W6" i="1"/>
  <c r="V92" i="1"/>
  <c r="W92" i="1"/>
  <c r="V87" i="1"/>
  <c r="W87" i="1"/>
  <c r="V88" i="1"/>
  <c r="W88" i="1"/>
  <c r="V25" i="1"/>
  <c r="W25" i="1"/>
  <c r="W52" i="1"/>
  <c r="V34" i="1"/>
  <c r="W34" i="1"/>
  <c r="V55" i="1"/>
  <c r="W55" i="1"/>
  <c r="V49" i="1"/>
  <c r="W49" i="1"/>
  <c r="V91" i="1"/>
  <c r="W91" i="1"/>
  <c r="V30" i="1"/>
  <c r="W30" i="1"/>
  <c r="V17" i="1"/>
  <c r="W17" i="1"/>
  <c r="V83" i="1"/>
  <c r="W83" i="1"/>
  <c r="V24" i="1"/>
  <c r="W24" i="1"/>
  <c r="V48" i="1"/>
  <c r="W48" i="1"/>
  <c r="V43" i="1"/>
  <c r="W43" i="1"/>
  <c r="V8" i="1"/>
  <c r="W8" i="1"/>
  <c r="V82" i="1"/>
  <c r="W82" i="1"/>
  <c r="W47" i="1"/>
  <c r="V62" i="1"/>
  <c r="W62" i="1"/>
  <c r="V38" i="1"/>
  <c r="W38" i="1"/>
  <c r="V89" i="1"/>
  <c r="W89" i="1"/>
  <c r="V69" i="1"/>
  <c r="W69" i="1"/>
  <c r="V54" i="1"/>
  <c r="W54" i="1"/>
  <c r="V57" i="1"/>
  <c r="W57" i="1"/>
  <c r="V31" i="1"/>
  <c r="W31" i="1"/>
  <c r="W58" i="1"/>
  <c r="V40" i="1"/>
  <c r="W40" i="1"/>
  <c r="V37" i="1"/>
  <c r="W37" i="1"/>
  <c r="V36" i="1"/>
  <c r="W36" i="1"/>
  <c r="V53" i="1"/>
  <c r="W53" i="1"/>
  <c r="V78" i="1"/>
  <c r="W78" i="1"/>
  <c r="U22" i="1"/>
  <c r="W22" i="1"/>
  <c r="W3" i="1"/>
  <c r="V3" i="1"/>
  <c r="W28" i="1"/>
  <c r="V10" i="1"/>
  <c r="W10" i="1"/>
  <c r="W12" i="1"/>
  <c r="V93" i="1"/>
  <c r="W93" i="1"/>
  <c r="V67" i="1"/>
  <c r="W67" i="1"/>
  <c r="V50" i="1"/>
  <c r="W50" i="1"/>
  <c r="V65" i="1"/>
  <c r="W65" i="1"/>
  <c r="V59" i="1"/>
  <c r="W59" i="1"/>
  <c r="U29" i="1"/>
  <c r="W29" i="1"/>
  <c r="V94" i="1"/>
  <c r="W94" i="1"/>
  <c r="V35" i="1"/>
  <c r="W35" i="1"/>
  <c r="V81" i="1"/>
  <c r="W81" i="1"/>
  <c r="V95" i="1"/>
  <c r="W95" i="1"/>
  <c r="V20" i="1"/>
  <c r="W20" i="1"/>
  <c r="V76" i="1"/>
  <c r="W76" i="1"/>
  <c r="V70" i="1"/>
  <c r="W70" i="1"/>
  <c r="V13" i="1"/>
  <c r="W13" i="1"/>
  <c r="V79" i="1"/>
  <c r="W79" i="1"/>
  <c r="V32" i="1"/>
  <c r="W32" i="1"/>
  <c r="V16" i="1"/>
  <c r="W16" i="1"/>
  <c r="V18" i="1"/>
  <c r="W18" i="1"/>
  <c r="V86" i="1"/>
  <c r="W86" i="1"/>
  <c r="V42" i="1"/>
  <c r="W42" i="1"/>
  <c r="V5" i="1"/>
  <c r="W5" i="1"/>
  <c r="V77" i="1"/>
  <c r="W77" i="1"/>
  <c r="V46" i="1"/>
  <c r="W46" i="1"/>
  <c r="V9" i="1"/>
  <c r="W9" i="1"/>
  <c r="V96" i="1"/>
  <c r="W96" i="1"/>
  <c r="V39" i="1"/>
  <c r="W39" i="1"/>
  <c r="V97" i="1"/>
  <c r="W97" i="1"/>
  <c r="V84" i="1"/>
  <c r="W84" i="1"/>
  <c r="V33" i="1"/>
  <c r="W33" i="1"/>
  <c r="V11" i="1"/>
  <c r="W11" i="1"/>
  <c r="V90" i="1"/>
  <c r="W90" i="1"/>
  <c r="V60" i="1"/>
  <c r="W60" i="1"/>
  <c r="V72" i="1"/>
  <c r="W72" i="1"/>
  <c r="V41" i="1"/>
  <c r="W41" i="1"/>
  <c r="V74" i="1"/>
  <c r="W74" i="1"/>
  <c r="V27" i="1"/>
  <c r="W27" i="1"/>
  <c r="V61" i="1"/>
  <c r="W61" i="1"/>
  <c r="V26" i="1"/>
  <c r="W26" i="1"/>
  <c r="V85" i="1"/>
  <c r="W85" i="1"/>
  <c r="V66" i="1"/>
  <c r="W66" i="1"/>
  <c r="V75" i="1"/>
  <c r="W75" i="1"/>
  <c r="V98" i="1"/>
  <c r="W98" i="1"/>
  <c r="BH22" i="1"/>
  <c r="BH82" i="1"/>
  <c r="R110" i="1"/>
  <c r="R125" i="1"/>
  <c r="R109" i="1"/>
  <c r="R124" i="1"/>
  <c r="R108" i="1"/>
  <c r="R123" i="1"/>
  <c r="R120" i="1"/>
  <c r="R107" i="1"/>
  <c r="R122" i="1"/>
  <c r="R105" i="1"/>
  <c r="R102" i="1"/>
  <c r="R119" i="1"/>
  <c r="R118" i="1"/>
  <c r="R117" i="1"/>
  <c r="R104" i="1"/>
  <c r="R103" i="1"/>
  <c r="M125" i="1"/>
  <c r="M123" i="1"/>
  <c r="M105" i="1"/>
  <c r="M104" i="1"/>
  <c r="M117" i="1"/>
  <c r="M110" i="1"/>
  <c r="M109" i="1"/>
  <c r="M107" i="1"/>
  <c r="M124" i="1"/>
  <c r="M122" i="1"/>
  <c r="M119" i="1"/>
  <c r="M118" i="1"/>
  <c r="M103" i="1"/>
  <c r="M102" i="1"/>
  <c r="M108" i="1"/>
  <c r="V51" i="1"/>
  <c r="M115" i="1"/>
  <c r="M113" i="1"/>
  <c r="M112" i="1"/>
  <c r="M114" i="1"/>
  <c r="R113" i="1"/>
  <c r="R114" i="1"/>
  <c r="R112" i="1"/>
  <c r="R115" i="1"/>
  <c r="V7" i="1"/>
  <c r="U7" i="1"/>
  <c r="V71" i="1"/>
  <c r="U71" i="1"/>
  <c r="V12" i="1"/>
  <c r="V28" i="1"/>
  <c r="V58" i="1"/>
  <c r="V21" i="1"/>
  <c r="V15" i="1"/>
  <c r="V68" i="1"/>
  <c r="V22" i="1"/>
  <c r="V52" i="1"/>
  <c r="V23" i="1"/>
  <c r="V47" i="1"/>
  <c r="V63" i="1"/>
  <c r="V44" i="1"/>
  <c r="V4" i="1"/>
  <c r="V29" i="1"/>
  <c r="AB22" i="1"/>
  <c r="U82" i="1"/>
  <c r="AB29" i="1"/>
  <c r="AB82" i="1"/>
  <c r="BH71" i="1"/>
  <c r="BI82" i="1"/>
  <c r="BI22" i="1"/>
  <c r="BH29" i="1"/>
  <c r="BI71" i="1" l="1"/>
  <c r="BI29" i="1"/>
  <c r="W100" i="1"/>
  <c r="V112" i="1"/>
  <c r="V121" i="1"/>
  <c r="V117" i="1"/>
  <c r="V107" i="1"/>
  <c r="AF24" i="1"/>
  <c r="AG24" i="1"/>
  <c r="AF16" i="1"/>
  <c r="AG16" i="1"/>
  <c r="AF94" i="1"/>
  <c r="AG94" i="1"/>
  <c r="AF17" i="1"/>
  <c r="AG17" i="1"/>
  <c r="AF29" i="1"/>
  <c r="AG29" i="1"/>
  <c r="AF89" i="1"/>
  <c r="AG89" i="1"/>
  <c r="AG6" i="1"/>
  <c r="AF6" i="1"/>
  <c r="AF86" i="1"/>
  <c r="AG86" i="1"/>
  <c r="AF3" i="1"/>
  <c r="AG3" i="1"/>
  <c r="AG27" i="1"/>
  <c r="AF27" i="1"/>
  <c r="AF39" i="1"/>
  <c r="AG39" i="1"/>
  <c r="AG32" i="1"/>
  <c r="AF32" i="1"/>
  <c r="AF78" i="1"/>
  <c r="AG78" i="1"/>
  <c r="AG30" i="1"/>
  <c r="AF30" i="1"/>
  <c r="AF84" i="1"/>
  <c r="AG84" i="1"/>
  <c r="AF61" i="1"/>
  <c r="AG61" i="1"/>
  <c r="AF71" i="1"/>
  <c r="AG71" i="1"/>
  <c r="AF47" i="1"/>
  <c r="AG47" i="1"/>
  <c r="AG38" i="1"/>
  <c r="AF38" i="1"/>
  <c r="AF14" i="1"/>
  <c r="AG14" i="1"/>
  <c r="AF54" i="1"/>
  <c r="AG54" i="1"/>
  <c r="AF23" i="1"/>
  <c r="AG23" i="1"/>
  <c r="AF7" i="1"/>
  <c r="AG7" i="1"/>
  <c r="AF74" i="1"/>
  <c r="AG74" i="1"/>
  <c r="AF96" i="1"/>
  <c r="AG96" i="1"/>
  <c r="AF79" i="1"/>
  <c r="AG79" i="1"/>
  <c r="AF59" i="1"/>
  <c r="AG59" i="1"/>
  <c r="AF53" i="1"/>
  <c r="AG53" i="1"/>
  <c r="AF91" i="1"/>
  <c r="AG91" i="1"/>
  <c r="AF62" i="1"/>
  <c r="AG62" i="1"/>
  <c r="AF45" i="1"/>
  <c r="AG45" i="1"/>
  <c r="AG26" i="1"/>
  <c r="AF26" i="1"/>
  <c r="AG41" i="1"/>
  <c r="AF41" i="1"/>
  <c r="AG9" i="1"/>
  <c r="AF9" i="1"/>
  <c r="AF13" i="1"/>
  <c r="AG13" i="1"/>
  <c r="AF65" i="1"/>
  <c r="AG65" i="1"/>
  <c r="AF36" i="1"/>
  <c r="AG36" i="1"/>
  <c r="AF49" i="1"/>
  <c r="AG49" i="1"/>
  <c r="AF81" i="1"/>
  <c r="AG81" i="1"/>
  <c r="AF4" i="1"/>
  <c r="AG4" i="1"/>
  <c r="AF80" i="1"/>
  <c r="AG80" i="1"/>
  <c r="AG72" i="1"/>
  <c r="AF72" i="1"/>
  <c r="AF46" i="1"/>
  <c r="AG46" i="1"/>
  <c r="AF70" i="1"/>
  <c r="AG70" i="1"/>
  <c r="AF50" i="1"/>
  <c r="AG50" i="1"/>
  <c r="AF37" i="1"/>
  <c r="AG37" i="1"/>
  <c r="AF82" i="1"/>
  <c r="AG82" i="1"/>
  <c r="AF55" i="1"/>
  <c r="AG55" i="1"/>
  <c r="AF33" i="1"/>
  <c r="AG33" i="1"/>
  <c r="AF83" i="1"/>
  <c r="AG83" i="1"/>
  <c r="AF97" i="1"/>
  <c r="AG97" i="1"/>
  <c r="AF19" i="1"/>
  <c r="AG19" i="1"/>
  <c r="AF35" i="1"/>
  <c r="AG35" i="1"/>
  <c r="AG21" i="1"/>
  <c r="AF21" i="1"/>
  <c r="AF98" i="1"/>
  <c r="AG98" i="1"/>
  <c r="AF67" i="1"/>
  <c r="AG67" i="1"/>
  <c r="AF56" i="1"/>
  <c r="AG56" i="1"/>
  <c r="AG18" i="1"/>
  <c r="AF18" i="1"/>
  <c r="AF44" i="1"/>
  <c r="AG44" i="1"/>
  <c r="AG52" i="1"/>
  <c r="AF52" i="1"/>
  <c r="AF22" i="1"/>
  <c r="AG22" i="1"/>
  <c r="AF60" i="1"/>
  <c r="AG60" i="1"/>
  <c r="AF12" i="1"/>
  <c r="AG12" i="1"/>
  <c r="AF75" i="1"/>
  <c r="AG75" i="1"/>
  <c r="AF90" i="1"/>
  <c r="AG90" i="1"/>
  <c r="AF5" i="1"/>
  <c r="AG5" i="1"/>
  <c r="AF20" i="1"/>
  <c r="AG20" i="1"/>
  <c r="AF93" i="1"/>
  <c r="AG93" i="1"/>
  <c r="AF43" i="1"/>
  <c r="AG43" i="1"/>
  <c r="AF40" i="1"/>
  <c r="AG40" i="1"/>
  <c r="AF31" i="1"/>
  <c r="AG31" i="1"/>
  <c r="AF25" i="1"/>
  <c r="AG25" i="1"/>
  <c r="AF64" i="1"/>
  <c r="AG64" i="1"/>
  <c r="AF85" i="1"/>
  <c r="AG85" i="1"/>
  <c r="AF87" i="1"/>
  <c r="AG87" i="1"/>
  <c r="AF92" i="1"/>
  <c r="AG92" i="1"/>
  <c r="AF63" i="1"/>
  <c r="AG63" i="1"/>
  <c r="AF68" i="1"/>
  <c r="AG68" i="1"/>
  <c r="AF15" i="1"/>
  <c r="AG15" i="1"/>
  <c r="AF58" i="1"/>
  <c r="AG58" i="1"/>
  <c r="AF77" i="1"/>
  <c r="AG77" i="1"/>
  <c r="AF34" i="1"/>
  <c r="AG34" i="1"/>
  <c r="AF28" i="1"/>
  <c r="AG28" i="1"/>
  <c r="AF66" i="1"/>
  <c r="AG66" i="1"/>
  <c r="AF11" i="1"/>
  <c r="AG11" i="1"/>
  <c r="AG42" i="1"/>
  <c r="AF42" i="1"/>
  <c r="AF95" i="1"/>
  <c r="AG95" i="1"/>
  <c r="AF48" i="1"/>
  <c r="AG48" i="1"/>
  <c r="AF69" i="1"/>
  <c r="AG69" i="1"/>
  <c r="AF76" i="1"/>
  <c r="AG76" i="1"/>
  <c r="AF8" i="1"/>
  <c r="AG8" i="1"/>
  <c r="AF51" i="1"/>
  <c r="AG51" i="1"/>
  <c r="AF10" i="1"/>
  <c r="AG10" i="1"/>
  <c r="AF57" i="1"/>
  <c r="AG57" i="1"/>
  <c r="AF88" i="1"/>
  <c r="AG88" i="1"/>
  <c r="AG73" i="1"/>
  <c r="AF73" i="1"/>
  <c r="BG56" i="1"/>
  <c r="BB56" i="1"/>
  <c r="AD56" i="1"/>
  <c r="AA56" i="1"/>
  <c r="Z56" i="1"/>
  <c r="X56" i="1"/>
  <c r="U56" i="1"/>
  <c r="BG24" i="1"/>
  <c r="AF100" i="1" l="1"/>
  <c r="BH56" i="1"/>
  <c r="BH24" i="1"/>
  <c r="AB56" i="1"/>
  <c r="BI56" i="1"/>
  <c r="BI24" i="1" l="1"/>
  <c r="BG37" i="1"/>
  <c r="BB37" i="1"/>
  <c r="AD37" i="1"/>
  <c r="AA37" i="1"/>
  <c r="Z37" i="1"/>
  <c r="X37" i="1"/>
  <c r="U37" i="1"/>
  <c r="BG13" i="1"/>
  <c r="BB13" i="1"/>
  <c r="AD13" i="1"/>
  <c r="AA13" i="1"/>
  <c r="Z13" i="1"/>
  <c r="X13" i="1"/>
  <c r="U13" i="1"/>
  <c r="AB37" i="1" l="1"/>
  <c r="AB13" i="1"/>
  <c r="BH37" i="1"/>
  <c r="BH13" i="1"/>
  <c r="BI37" i="1" l="1"/>
  <c r="BI13" i="1"/>
  <c r="U50" i="1"/>
  <c r="X50" i="1"/>
  <c r="Z50" i="1"/>
  <c r="AA50" i="1"/>
  <c r="AD50" i="1"/>
  <c r="BB50" i="1"/>
  <c r="BG50" i="1"/>
  <c r="U95" i="1"/>
  <c r="X95" i="1"/>
  <c r="Z95" i="1"/>
  <c r="AA95" i="1"/>
  <c r="AD95" i="1"/>
  <c r="BB95" i="1"/>
  <c r="BG95" i="1"/>
  <c r="U80" i="1"/>
  <c r="X80" i="1"/>
  <c r="Z80" i="1"/>
  <c r="AA80" i="1"/>
  <c r="AD80" i="1"/>
  <c r="BB80" i="1"/>
  <c r="BG80" i="1"/>
  <c r="U94" i="1"/>
  <c r="X94" i="1"/>
  <c r="Z94" i="1"/>
  <c r="AA94" i="1"/>
  <c r="AD94" i="1"/>
  <c r="BB94" i="1"/>
  <c r="BG94" i="1"/>
  <c r="U84" i="1"/>
  <c r="X84" i="1"/>
  <c r="Z84" i="1"/>
  <c r="AA84" i="1"/>
  <c r="AD84" i="1"/>
  <c r="BB84" i="1"/>
  <c r="BG84" i="1"/>
  <c r="U88" i="1"/>
  <c r="X88" i="1"/>
  <c r="Z88" i="1"/>
  <c r="AA88" i="1"/>
  <c r="AD88" i="1"/>
  <c r="BB88" i="1"/>
  <c r="BG88" i="1"/>
  <c r="U27" i="1"/>
  <c r="X27" i="1"/>
  <c r="Z27" i="1"/>
  <c r="AA27" i="1"/>
  <c r="AD27" i="1"/>
  <c r="BB27" i="1"/>
  <c r="BG27" i="1"/>
  <c r="U24" i="1"/>
  <c r="X24" i="1"/>
  <c r="Z24" i="1"/>
  <c r="AA24" i="1"/>
  <c r="AD24" i="1"/>
  <c r="U60" i="1"/>
  <c r="X60" i="1"/>
  <c r="Z60" i="1"/>
  <c r="AA60" i="1"/>
  <c r="AD60" i="1"/>
  <c r="BB60" i="1"/>
  <c r="BG60" i="1"/>
  <c r="U55" i="1"/>
  <c r="X55" i="1"/>
  <c r="Z55" i="1"/>
  <c r="AA55" i="1"/>
  <c r="AD55" i="1"/>
  <c r="BB55" i="1"/>
  <c r="BG55" i="1"/>
  <c r="U40" i="1"/>
  <c r="X40" i="1"/>
  <c r="Z40" i="1"/>
  <c r="AA40" i="1"/>
  <c r="AD40" i="1"/>
  <c r="BB40" i="1"/>
  <c r="BG40" i="1"/>
  <c r="U81" i="1"/>
  <c r="X81" i="1"/>
  <c r="Z81" i="1"/>
  <c r="AA81" i="1"/>
  <c r="AD81" i="1"/>
  <c r="BB81" i="1"/>
  <c r="BG81" i="1"/>
  <c r="U87" i="1"/>
  <c r="X87" i="1"/>
  <c r="Z87" i="1"/>
  <c r="AA87" i="1"/>
  <c r="AD87" i="1"/>
  <c r="BB87" i="1"/>
  <c r="BG87" i="1"/>
  <c r="U68" i="1"/>
  <c r="X68" i="1"/>
  <c r="Z68" i="1"/>
  <c r="AA68" i="1"/>
  <c r="AD68" i="1"/>
  <c r="BB68" i="1"/>
  <c r="BG68" i="1"/>
  <c r="U96" i="1"/>
  <c r="X96" i="1"/>
  <c r="Z96" i="1"/>
  <c r="AA96" i="1"/>
  <c r="AD96" i="1"/>
  <c r="BB96" i="1"/>
  <c r="BG96" i="1"/>
  <c r="U58" i="1"/>
  <c r="X58" i="1"/>
  <c r="Z58" i="1"/>
  <c r="AA58" i="1"/>
  <c r="AD58" i="1"/>
  <c r="BB58" i="1"/>
  <c r="BG58" i="1"/>
  <c r="U35" i="1"/>
  <c r="X35" i="1"/>
  <c r="Z35" i="1"/>
  <c r="AA35" i="1"/>
  <c r="AD35" i="1"/>
  <c r="BB35" i="1"/>
  <c r="BG35" i="1"/>
  <c r="U91" i="1"/>
  <c r="X91" i="1"/>
  <c r="Z91" i="1"/>
  <c r="AA91" i="1"/>
  <c r="AD91" i="1"/>
  <c r="BB91" i="1"/>
  <c r="BG91" i="1"/>
  <c r="BG25" i="1"/>
  <c r="BB25" i="1"/>
  <c r="AD25" i="1"/>
  <c r="AA25" i="1"/>
  <c r="Z25" i="1"/>
  <c r="X25" i="1"/>
  <c r="U25" i="1"/>
  <c r="BG49" i="1"/>
  <c r="BB49" i="1"/>
  <c r="AD49" i="1"/>
  <c r="AA49" i="1"/>
  <c r="Z49" i="1"/>
  <c r="X49" i="1"/>
  <c r="U49" i="1"/>
  <c r="BG34" i="1"/>
  <c r="BB34" i="1"/>
  <c r="AD34" i="1"/>
  <c r="AA34" i="1"/>
  <c r="Z34" i="1"/>
  <c r="X34" i="1"/>
  <c r="U34" i="1"/>
  <c r="BG36" i="1"/>
  <c r="BB36" i="1"/>
  <c r="AD36" i="1"/>
  <c r="AA36" i="1"/>
  <c r="Z36" i="1"/>
  <c r="X36" i="1"/>
  <c r="U36" i="1"/>
  <c r="BG19" i="1"/>
  <c r="BB19" i="1"/>
  <c r="AD19" i="1"/>
  <c r="AA19" i="1"/>
  <c r="Z19" i="1"/>
  <c r="X19" i="1"/>
  <c r="U19" i="1"/>
  <c r="BG32" i="1"/>
  <c r="BB32" i="1"/>
  <c r="AD32" i="1"/>
  <c r="AA32" i="1"/>
  <c r="Z32" i="1"/>
  <c r="X32" i="1"/>
  <c r="U32" i="1"/>
  <c r="BG78" i="1"/>
  <c r="BB78" i="1"/>
  <c r="AD78" i="1"/>
  <c r="AA78" i="1"/>
  <c r="Z78" i="1"/>
  <c r="U78" i="1"/>
  <c r="BG39" i="1"/>
  <c r="BB39" i="1"/>
  <c r="AD39" i="1"/>
  <c r="AA39" i="1"/>
  <c r="Z39" i="1"/>
  <c r="X39" i="1"/>
  <c r="U39" i="1"/>
  <c r="BG47" i="1"/>
  <c r="BB47" i="1"/>
  <c r="AD47" i="1"/>
  <c r="AA47" i="1"/>
  <c r="Z47" i="1"/>
  <c r="X47" i="1"/>
  <c r="U47" i="1"/>
  <c r="BG52" i="1"/>
  <c r="BB52" i="1"/>
  <c r="AD52" i="1"/>
  <c r="AA52" i="1"/>
  <c r="Z52" i="1"/>
  <c r="X52" i="1"/>
  <c r="U52" i="1"/>
  <c r="BG93" i="1"/>
  <c r="BB93" i="1"/>
  <c r="AD93" i="1"/>
  <c r="AA93" i="1"/>
  <c r="Z93" i="1"/>
  <c r="X93" i="1"/>
  <c r="U93" i="1"/>
  <c r="BG65" i="1"/>
  <c r="BB65" i="1"/>
  <c r="AD65" i="1"/>
  <c r="AA65" i="1"/>
  <c r="Z65" i="1"/>
  <c r="X65" i="1"/>
  <c r="U65" i="1"/>
  <c r="BG86" i="1"/>
  <c r="BB86" i="1"/>
  <c r="AD86" i="1"/>
  <c r="AA86" i="1"/>
  <c r="Z86" i="1"/>
  <c r="X86" i="1"/>
  <c r="U86" i="1"/>
  <c r="BG97" i="1"/>
  <c r="BB97" i="1"/>
  <c r="AD97" i="1"/>
  <c r="AA97" i="1"/>
  <c r="Z97" i="1"/>
  <c r="X97" i="1"/>
  <c r="U97" i="1"/>
  <c r="BG20" i="1"/>
  <c r="BB20" i="1"/>
  <c r="AD20" i="1"/>
  <c r="AA20" i="1"/>
  <c r="Z20" i="1"/>
  <c r="X20" i="1"/>
  <c r="U20" i="1"/>
  <c r="BG43" i="1"/>
  <c r="BB43" i="1"/>
  <c r="AD43" i="1"/>
  <c r="AA43" i="1"/>
  <c r="Z43" i="1"/>
  <c r="X43" i="1"/>
  <c r="U43" i="1"/>
  <c r="BG30" i="1"/>
  <c r="BB30" i="1"/>
  <c r="AD30" i="1"/>
  <c r="AA30" i="1"/>
  <c r="Z30" i="1"/>
  <c r="X30" i="1"/>
  <c r="U30" i="1"/>
  <c r="BG67" i="1"/>
  <c r="BB67" i="1"/>
  <c r="AD67" i="1"/>
  <c r="AA67" i="1"/>
  <c r="Z67" i="1"/>
  <c r="X67" i="1"/>
  <c r="U67" i="1"/>
  <c r="BG90" i="1"/>
  <c r="BB90" i="1"/>
  <c r="AD90" i="1"/>
  <c r="AA90" i="1"/>
  <c r="Z90" i="1"/>
  <c r="X90" i="1"/>
  <c r="U90" i="1"/>
  <c r="BG54" i="1"/>
  <c r="BB54" i="1"/>
  <c r="AD54" i="1"/>
  <c r="AA54" i="1"/>
  <c r="Z54" i="1"/>
  <c r="X54" i="1"/>
  <c r="U54" i="1"/>
  <c r="BG45" i="1"/>
  <c r="BD45" i="1"/>
  <c r="BB45" i="1" s="1"/>
  <c r="BC45" i="1"/>
  <c r="AD45" i="1"/>
  <c r="AA45" i="1"/>
  <c r="Z45" i="1"/>
  <c r="X45" i="1"/>
  <c r="U45" i="1"/>
  <c r="BG92" i="1"/>
  <c r="BB92" i="1"/>
  <c r="AD92" i="1"/>
  <c r="AA92" i="1"/>
  <c r="Z92" i="1"/>
  <c r="U92" i="1"/>
  <c r="BG77" i="1"/>
  <c r="BB77" i="1"/>
  <c r="AD77" i="1"/>
  <c r="AA77" i="1"/>
  <c r="Z77" i="1"/>
  <c r="X77" i="1"/>
  <c r="U77" i="1"/>
  <c r="BG83" i="1"/>
  <c r="BB83" i="1"/>
  <c r="AD83" i="1"/>
  <c r="AA83" i="1"/>
  <c r="Z83" i="1"/>
  <c r="X83" i="1"/>
  <c r="U83" i="1"/>
  <c r="BG48" i="1"/>
  <c r="BB48" i="1"/>
  <c r="AD48" i="1"/>
  <c r="AA48" i="1"/>
  <c r="Z48" i="1"/>
  <c r="X48" i="1"/>
  <c r="U48" i="1"/>
  <c r="BG76" i="1"/>
  <c r="BB76" i="1"/>
  <c r="AD76" i="1"/>
  <c r="AA76" i="1"/>
  <c r="Z76" i="1"/>
  <c r="X76" i="1"/>
  <c r="U76" i="1"/>
  <c r="BG63" i="1"/>
  <c r="BB63" i="1"/>
  <c r="AD63" i="1"/>
  <c r="AA63" i="1"/>
  <c r="Z63" i="1"/>
  <c r="X63" i="1"/>
  <c r="U63" i="1"/>
  <c r="BG6" i="1"/>
  <c r="BB6" i="1"/>
  <c r="AD6" i="1"/>
  <c r="AA6" i="1"/>
  <c r="Z6" i="1"/>
  <c r="X6" i="1"/>
  <c r="U6" i="1"/>
  <c r="BG3" i="1"/>
  <c r="BB3" i="1"/>
  <c r="AD3" i="1"/>
  <c r="AA3" i="1"/>
  <c r="Z3" i="1"/>
  <c r="X3" i="1"/>
  <c r="U3" i="1"/>
  <c r="BG4" i="1"/>
  <c r="BB4" i="1"/>
  <c r="AD4" i="1"/>
  <c r="AA4" i="1"/>
  <c r="Z4" i="1"/>
  <c r="X4" i="1"/>
  <c r="U4" i="1"/>
  <c r="BG21" i="1"/>
  <c r="BB21" i="1"/>
  <c r="AD21" i="1"/>
  <c r="AA21" i="1"/>
  <c r="Z21" i="1"/>
  <c r="X21" i="1"/>
  <c r="U21" i="1"/>
  <c r="BH35" i="1" l="1"/>
  <c r="BH27" i="1"/>
  <c r="BH95" i="1"/>
  <c r="BH58" i="1"/>
  <c r="BH40" i="1"/>
  <c r="BH90" i="1"/>
  <c r="BH6" i="1"/>
  <c r="BH77" i="1"/>
  <c r="BH86" i="1"/>
  <c r="BH88" i="1"/>
  <c r="BH50" i="1"/>
  <c r="BH96" i="1"/>
  <c r="BH55" i="1"/>
  <c r="BH92" i="1"/>
  <c r="BH49" i="1"/>
  <c r="BH65" i="1"/>
  <c r="BH84" i="1"/>
  <c r="BH68" i="1"/>
  <c r="BH60" i="1"/>
  <c r="BH32" i="1"/>
  <c r="BH45" i="1"/>
  <c r="BH94" i="1"/>
  <c r="BH91" i="1"/>
  <c r="BH87" i="1"/>
  <c r="BH81" i="1"/>
  <c r="BH48" i="1"/>
  <c r="BH80" i="1"/>
  <c r="BH3" i="1"/>
  <c r="AB35" i="1"/>
  <c r="AB84" i="1"/>
  <c r="AB76" i="1"/>
  <c r="AB32" i="1"/>
  <c r="AB83" i="1"/>
  <c r="AB97" i="1"/>
  <c r="AB36" i="1"/>
  <c r="AB6" i="1"/>
  <c r="AB67" i="1"/>
  <c r="AB39" i="1"/>
  <c r="AB48" i="1"/>
  <c r="AB19" i="1"/>
  <c r="AB63" i="1"/>
  <c r="AB30" i="1"/>
  <c r="AB78" i="1"/>
  <c r="AB20" i="1"/>
  <c r="AB3" i="1"/>
  <c r="AB90" i="1"/>
  <c r="AB47" i="1"/>
  <c r="AB77" i="1"/>
  <c r="AB86" i="1"/>
  <c r="AB34" i="1"/>
  <c r="AB50" i="1"/>
  <c r="AB21" i="1"/>
  <c r="AB45" i="1"/>
  <c r="AB93" i="1"/>
  <c r="AB25" i="1"/>
  <c r="AB92" i="1"/>
  <c r="AB65" i="1"/>
  <c r="AB49" i="1"/>
  <c r="AB95" i="1"/>
  <c r="AB68" i="1"/>
  <c r="AB40" i="1"/>
  <c r="AB96" i="1"/>
  <c r="AB80" i="1"/>
  <c r="AB81" i="1"/>
  <c r="AB60" i="1"/>
  <c r="AB27" i="1"/>
  <c r="AB91" i="1"/>
  <c r="AB88" i="1"/>
  <c r="AB58" i="1"/>
  <c r="AB94" i="1"/>
  <c r="AB43" i="1"/>
  <c r="AB87" i="1"/>
  <c r="AB55" i="1"/>
  <c r="AB24" i="1"/>
  <c r="AB4" i="1"/>
  <c r="AB54" i="1"/>
  <c r="AB52" i="1"/>
  <c r="BI95" i="1"/>
  <c r="BI27" i="1"/>
  <c r="BI87" i="1"/>
  <c r="BI91" i="1"/>
  <c r="BI68" i="1"/>
  <c r="BI96" i="1"/>
  <c r="BI80" i="1"/>
  <c r="BI58" i="1"/>
  <c r="BH25" i="1"/>
  <c r="BH34" i="1"/>
  <c r="BH36" i="1"/>
  <c r="BH19" i="1"/>
  <c r="BI32" i="1"/>
  <c r="BH78" i="1"/>
  <c r="BH39" i="1"/>
  <c r="BH47" i="1"/>
  <c r="BH52" i="1"/>
  <c r="BH93" i="1"/>
  <c r="BH97" i="1"/>
  <c r="BH20" i="1"/>
  <c r="BH43" i="1"/>
  <c r="BH30" i="1"/>
  <c r="BH67" i="1"/>
  <c r="BI45" i="1"/>
  <c r="BH54" i="1"/>
  <c r="BI77" i="1"/>
  <c r="BH83" i="1"/>
  <c r="BI48" i="1"/>
  <c r="BH76" i="1"/>
  <c r="BH63" i="1"/>
  <c r="BI3" i="1"/>
  <c r="BH4" i="1"/>
  <c r="BH21" i="1"/>
  <c r="BI6" i="1" l="1"/>
  <c r="BI76" i="1"/>
  <c r="BI97" i="1"/>
  <c r="BI60" i="1"/>
  <c r="BI93" i="1"/>
  <c r="BI19" i="1"/>
  <c r="BI84" i="1"/>
  <c r="BI25" i="1"/>
  <c r="BI65" i="1"/>
  <c r="BI30" i="1"/>
  <c r="BI63" i="1"/>
  <c r="BI92" i="1"/>
  <c r="BI43" i="1"/>
  <c r="BI49" i="1"/>
  <c r="BI21" i="1"/>
  <c r="BI55" i="1"/>
  <c r="BI52" i="1"/>
  <c r="BI50" i="1"/>
  <c r="BI4" i="1"/>
  <c r="BI88" i="1"/>
  <c r="BI90" i="1"/>
  <c r="BI20" i="1"/>
  <c r="BI47" i="1"/>
  <c r="BI36" i="1"/>
  <c r="BI81" i="1"/>
  <c r="BI40" i="1"/>
  <c r="BI78" i="1"/>
  <c r="BI83" i="1"/>
  <c r="BI54" i="1"/>
  <c r="BI67" i="1"/>
  <c r="BI39" i="1"/>
  <c r="BI94" i="1"/>
  <c r="BI34" i="1"/>
  <c r="BI35" i="1"/>
  <c r="U23" i="1" l="1"/>
  <c r="U18" i="1"/>
  <c r="U9" i="1"/>
  <c r="U26" i="1"/>
  <c r="U28" i="1"/>
  <c r="U44" i="1"/>
  <c r="U51" i="1"/>
  <c r="U74" i="1"/>
  <c r="X72" i="1" l="1"/>
  <c r="M120" i="1" l="1"/>
  <c r="BG28" i="1" l="1"/>
  <c r="BB28" i="1"/>
  <c r="AD28" i="1"/>
  <c r="AA28" i="1"/>
  <c r="Z28" i="1"/>
  <c r="X28" i="1"/>
  <c r="BG15" i="1"/>
  <c r="BB15" i="1"/>
  <c r="AD15" i="1"/>
  <c r="AA15" i="1"/>
  <c r="Z15" i="1"/>
  <c r="X15" i="1"/>
  <c r="U15" i="1"/>
  <c r="AB28" i="1" l="1"/>
  <c r="AB15" i="1"/>
  <c r="BH15" i="1"/>
  <c r="BH28" i="1"/>
  <c r="T100" i="1"/>
  <c r="S100" i="1"/>
  <c r="BI15" i="1" l="1"/>
  <c r="BI28" i="1"/>
  <c r="BG64" i="1" l="1"/>
  <c r="BB64" i="1"/>
  <c r="AD64" i="1"/>
  <c r="AA64" i="1"/>
  <c r="Z64" i="1"/>
  <c r="X64" i="1"/>
  <c r="U64" i="1"/>
  <c r="BH64" i="1" l="1"/>
  <c r="AB64" i="1"/>
  <c r="BI64" i="1" l="1"/>
  <c r="U17" i="1" l="1"/>
  <c r="X17" i="1"/>
  <c r="Z17" i="1"/>
  <c r="AA17" i="1"/>
  <c r="AD17" i="1"/>
  <c r="BB17" i="1"/>
  <c r="BG17" i="1"/>
  <c r="BG11" i="1"/>
  <c r="BB11" i="1"/>
  <c r="AD11" i="1"/>
  <c r="AA11" i="1"/>
  <c r="Z11" i="1"/>
  <c r="X11" i="1"/>
  <c r="U11" i="1"/>
  <c r="U42" i="1"/>
  <c r="X42" i="1"/>
  <c r="Z42" i="1"/>
  <c r="AA42" i="1"/>
  <c r="AD42" i="1"/>
  <c r="BB42" i="1"/>
  <c r="BG42" i="1"/>
  <c r="U31" i="1"/>
  <c r="X31" i="1"/>
  <c r="Z31" i="1"/>
  <c r="AA31" i="1"/>
  <c r="AD31" i="1"/>
  <c r="BB31" i="1"/>
  <c r="BG31" i="1"/>
  <c r="X44" i="1"/>
  <c r="Z44" i="1"/>
  <c r="AA44" i="1"/>
  <c r="AD44" i="1"/>
  <c r="BB44" i="1"/>
  <c r="BG44" i="1"/>
  <c r="U10" i="1"/>
  <c r="X10" i="1"/>
  <c r="Z10" i="1"/>
  <c r="AA10" i="1"/>
  <c r="AD10" i="1"/>
  <c r="BB10" i="1"/>
  <c r="BG10" i="1"/>
  <c r="AD5" i="1"/>
  <c r="AD12" i="1"/>
  <c r="AD18" i="1"/>
  <c r="AD8" i="1"/>
  <c r="AD16" i="1"/>
  <c r="AD14" i="1"/>
  <c r="AD7" i="1"/>
  <c r="AD23" i="1"/>
  <c r="AD41" i="1"/>
  <c r="AD26" i="1"/>
  <c r="AD38" i="1"/>
  <c r="AD51" i="1"/>
  <c r="AD57" i="1"/>
  <c r="AD61" i="1"/>
  <c r="AD9" i="1"/>
  <c r="AD33" i="1"/>
  <c r="AD89" i="1"/>
  <c r="AD59" i="1"/>
  <c r="AD70" i="1"/>
  <c r="AD75" i="1"/>
  <c r="AD53" i="1"/>
  <c r="AD79" i="1"/>
  <c r="AD66" i="1"/>
  <c r="AD74" i="1"/>
  <c r="AD72" i="1"/>
  <c r="AD46" i="1"/>
  <c r="AD69" i="1"/>
  <c r="AD62" i="1"/>
  <c r="AD73" i="1"/>
  <c r="AD85" i="1"/>
  <c r="AD98" i="1"/>
  <c r="AD107" i="1" l="1"/>
  <c r="AD121" i="1"/>
  <c r="AD117" i="1"/>
  <c r="AD112" i="1"/>
  <c r="BH10" i="1"/>
  <c r="BH31" i="1"/>
  <c r="BH17" i="1"/>
  <c r="BH42" i="1"/>
  <c r="BH11" i="1"/>
  <c r="BH44" i="1"/>
  <c r="AB11" i="1"/>
  <c r="AB42" i="1"/>
  <c r="AB10" i="1"/>
  <c r="AB31" i="1"/>
  <c r="AB44" i="1"/>
  <c r="AB17" i="1"/>
  <c r="BI42" i="1"/>
  <c r="BI31" i="1"/>
  <c r="BI44" i="1"/>
  <c r="AD100" i="1"/>
  <c r="F100" i="1"/>
  <c r="Z5" i="1"/>
  <c r="AA5" i="1"/>
  <c r="Z12" i="1"/>
  <c r="AA12" i="1"/>
  <c r="Z18" i="1"/>
  <c r="AA18" i="1"/>
  <c r="Z8" i="1"/>
  <c r="AA8" i="1"/>
  <c r="Z16" i="1"/>
  <c r="AA16" i="1"/>
  <c r="Z14" i="1"/>
  <c r="AA14" i="1"/>
  <c r="Z7" i="1"/>
  <c r="AA7" i="1"/>
  <c r="Z23" i="1"/>
  <c r="AA23" i="1"/>
  <c r="Z41" i="1"/>
  <c r="AA41" i="1"/>
  <c r="Z26" i="1"/>
  <c r="AA26" i="1"/>
  <c r="Z38" i="1"/>
  <c r="AA38" i="1"/>
  <c r="Z51" i="1"/>
  <c r="AA51" i="1"/>
  <c r="Z57" i="1"/>
  <c r="AA57" i="1"/>
  <c r="Z61" i="1"/>
  <c r="AA61" i="1"/>
  <c r="Z9" i="1"/>
  <c r="AA9" i="1"/>
  <c r="Z33" i="1"/>
  <c r="AA33" i="1"/>
  <c r="Z89" i="1"/>
  <c r="AA89" i="1"/>
  <c r="Z59" i="1"/>
  <c r="AA59" i="1"/>
  <c r="Z70" i="1"/>
  <c r="AA70" i="1"/>
  <c r="Z75" i="1"/>
  <c r="AA75" i="1"/>
  <c r="Z53" i="1"/>
  <c r="AA53" i="1"/>
  <c r="Z79" i="1"/>
  <c r="AA79" i="1"/>
  <c r="Z66" i="1"/>
  <c r="AA66" i="1"/>
  <c r="Z73" i="1"/>
  <c r="AA73" i="1"/>
  <c r="Z72" i="1"/>
  <c r="AA72" i="1"/>
  <c r="Z74" i="1"/>
  <c r="AA74" i="1"/>
  <c r="Z62" i="1"/>
  <c r="AA62" i="1"/>
  <c r="Z69" i="1"/>
  <c r="AA69" i="1"/>
  <c r="Z98" i="1"/>
  <c r="AA98" i="1"/>
  <c r="Z85" i="1"/>
  <c r="AA85" i="1"/>
  <c r="Z46" i="1"/>
  <c r="AA46" i="1"/>
  <c r="BI17" i="1" l="1"/>
  <c r="BI11" i="1"/>
  <c r="BI10" i="1"/>
  <c r="AA112" i="1"/>
  <c r="AA117" i="1"/>
  <c r="AA121" i="1"/>
  <c r="AA107" i="1"/>
  <c r="AF101" i="1"/>
  <c r="W101" i="1"/>
  <c r="AN106" i="1"/>
  <c r="AE101" i="1"/>
  <c r="S101" i="1"/>
  <c r="T101" i="1"/>
  <c r="AB98" i="1"/>
  <c r="AB70" i="1"/>
  <c r="AB26" i="1"/>
  <c r="AB69" i="1"/>
  <c r="AB41" i="1"/>
  <c r="AB7" i="1"/>
  <c r="AB72" i="1"/>
  <c r="AB33" i="1"/>
  <c r="AB14" i="1"/>
  <c r="AB73" i="1"/>
  <c r="AB9" i="1"/>
  <c r="AB16" i="1"/>
  <c r="AB66" i="1"/>
  <c r="AB61" i="1"/>
  <c r="AB8" i="1"/>
  <c r="AB62" i="1"/>
  <c r="AB89" i="1"/>
  <c r="AB23" i="1"/>
  <c r="AB79" i="1"/>
  <c r="AB57" i="1"/>
  <c r="AB18" i="1"/>
  <c r="AB46" i="1"/>
  <c r="AB53" i="1"/>
  <c r="AB51" i="1"/>
  <c r="AB12" i="1"/>
  <c r="AB59" i="1"/>
  <c r="AB74" i="1"/>
  <c r="AB85" i="1"/>
  <c r="AB75" i="1"/>
  <c r="AB38" i="1"/>
  <c r="AB5" i="1"/>
  <c r="F103" i="1"/>
  <c r="Z112" i="1"/>
  <c r="Z121" i="1"/>
  <c r="Z117" i="1"/>
  <c r="Z107" i="1"/>
  <c r="AD101" i="1"/>
  <c r="AB121" i="1" l="1"/>
  <c r="AB117" i="1"/>
  <c r="AB107" i="1"/>
  <c r="AB112" i="1"/>
  <c r="BF100" i="1"/>
  <c r="BE100" i="1"/>
  <c r="BG46" i="1"/>
  <c r="BB46" i="1"/>
  <c r="X46" i="1"/>
  <c r="U46" i="1"/>
  <c r="BG85" i="1"/>
  <c r="BB85" i="1"/>
  <c r="X85" i="1"/>
  <c r="U85" i="1"/>
  <c r="BG98" i="1"/>
  <c r="BB98" i="1"/>
  <c r="X98" i="1"/>
  <c r="U98" i="1"/>
  <c r="BG69" i="1"/>
  <c r="BB69" i="1"/>
  <c r="X69" i="1"/>
  <c r="U69" i="1"/>
  <c r="BG62" i="1"/>
  <c r="BB62" i="1"/>
  <c r="X62" i="1"/>
  <c r="U62" i="1"/>
  <c r="BG74" i="1"/>
  <c r="BB74" i="1"/>
  <c r="X74" i="1"/>
  <c r="BG72" i="1"/>
  <c r="BB72" i="1"/>
  <c r="U72" i="1"/>
  <c r="BG73" i="1"/>
  <c r="BB73" i="1"/>
  <c r="X73" i="1"/>
  <c r="U73" i="1"/>
  <c r="BG66" i="1"/>
  <c r="BB66" i="1"/>
  <c r="X66" i="1"/>
  <c r="U66" i="1"/>
  <c r="BG79" i="1"/>
  <c r="BB79" i="1"/>
  <c r="X79" i="1"/>
  <c r="U79" i="1"/>
  <c r="BG53" i="1"/>
  <c r="BB53" i="1"/>
  <c r="X53" i="1"/>
  <c r="U53" i="1"/>
  <c r="BG75" i="1"/>
  <c r="BB75" i="1"/>
  <c r="X75" i="1"/>
  <c r="U75" i="1"/>
  <c r="BG70" i="1"/>
  <c r="BB70" i="1"/>
  <c r="X70" i="1"/>
  <c r="U70" i="1"/>
  <c r="BG59" i="1"/>
  <c r="BB59" i="1"/>
  <c r="X59" i="1"/>
  <c r="U59" i="1"/>
  <c r="BG89" i="1"/>
  <c r="BB89" i="1"/>
  <c r="X89" i="1"/>
  <c r="U89" i="1"/>
  <c r="BG33" i="1"/>
  <c r="BB33" i="1"/>
  <c r="X33" i="1"/>
  <c r="U33" i="1"/>
  <c r="BG9" i="1"/>
  <c r="BB9" i="1"/>
  <c r="X9" i="1"/>
  <c r="BG61" i="1"/>
  <c r="BB61" i="1"/>
  <c r="X61" i="1"/>
  <c r="U61" i="1"/>
  <c r="BG57" i="1"/>
  <c r="BB57" i="1"/>
  <c r="X57" i="1"/>
  <c r="U57" i="1"/>
  <c r="BG51" i="1"/>
  <c r="BB51" i="1"/>
  <c r="X51" i="1"/>
  <c r="BG38" i="1"/>
  <c r="BB38" i="1"/>
  <c r="X38" i="1"/>
  <c r="U38" i="1"/>
  <c r="BG26" i="1"/>
  <c r="BB26" i="1"/>
  <c r="X26" i="1"/>
  <c r="BG41" i="1"/>
  <c r="BB41" i="1"/>
  <c r="X41" i="1"/>
  <c r="U41" i="1"/>
  <c r="BG23" i="1"/>
  <c r="BB23" i="1"/>
  <c r="X23" i="1"/>
  <c r="BG7" i="1"/>
  <c r="BB7" i="1"/>
  <c r="X7" i="1"/>
  <c r="BG14" i="1"/>
  <c r="BB14" i="1"/>
  <c r="X14" i="1"/>
  <c r="U14" i="1"/>
  <c r="BG16" i="1"/>
  <c r="BB16" i="1"/>
  <c r="X16" i="1"/>
  <c r="U16" i="1"/>
  <c r="BG8" i="1"/>
  <c r="BB8" i="1"/>
  <c r="X8" i="1"/>
  <c r="U8" i="1"/>
  <c r="BG18" i="1"/>
  <c r="BB18" i="1"/>
  <c r="X18" i="1"/>
  <c r="BG12" i="1"/>
  <c r="BB12" i="1"/>
  <c r="X12" i="1"/>
  <c r="U12" i="1"/>
  <c r="BG5" i="1"/>
  <c r="BB5" i="1"/>
  <c r="X5" i="1"/>
  <c r="U5" i="1"/>
  <c r="X112" i="1" l="1"/>
  <c r="U112" i="1"/>
  <c r="U107" i="1"/>
  <c r="U121" i="1"/>
  <c r="U117" i="1"/>
  <c r="X121" i="1"/>
  <c r="X117" i="1"/>
  <c r="X107" i="1"/>
  <c r="BH61" i="1"/>
  <c r="BH26" i="1"/>
  <c r="BH23" i="1"/>
  <c r="BH62" i="1"/>
  <c r="BH98" i="1"/>
  <c r="BH72" i="1"/>
  <c r="BH89" i="1"/>
  <c r="BH53" i="1"/>
  <c r="BH57" i="1"/>
  <c r="BH14" i="1"/>
  <c r="BH7" i="1"/>
  <c r="BH74" i="1"/>
  <c r="BH51" i="1"/>
  <c r="BH70" i="1"/>
  <c r="BH8" i="1"/>
  <c r="BH59" i="1"/>
  <c r="BH79" i="1"/>
  <c r="BG100" i="1"/>
  <c r="BH38" i="1"/>
  <c r="BI62" i="1"/>
  <c r="AA100" i="1"/>
  <c r="AA101" i="1" s="1"/>
  <c r="BI7" i="1"/>
  <c r="BH41" i="1"/>
  <c r="BI72" i="1"/>
  <c r="BH66" i="1"/>
  <c r="BI57" i="1"/>
  <c r="BI53" i="1"/>
  <c r="BI51" i="1"/>
  <c r="BH18" i="1"/>
  <c r="BH33" i="1"/>
  <c r="BI14" i="1"/>
  <c r="BI74" i="1"/>
  <c r="BI23" i="1"/>
  <c r="BH73" i="1"/>
  <c r="BI61" i="1"/>
  <c r="BI89" i="1"/>
  <c r="BH69" i="1"/>
  <c r="U100" i="1"/>
  <c r="V100" i="1"/>
  <c r="BH9" i="1"/>
  <c r="X100" i="1"/>
  <c r="Z100" i="1"/>
  <c r="BH5" i="1"/>
  <c r="BH16" i="1"/>
  <c r="BH75" i="1"/>
  <c r="BH46" i="1"/>
  <c r="BH12" i="1"/>
  <c r="BH85" i="1"/>
  <c r="BI79" i="1" l="1"/>
  <c r="BI5" i="1"/>
  <c r="BI18" i="1"/>
  <c r="BI59" i="1"/>
  <c r="BI41" i="1"/>
  <c r="BI66" i="1"/>
  <c r="BI26" i="1"/>
  <c r="BI98" i="1"/>
  <c r="BI8" i="1"/>
  <c r="BI70" i="1"/>
  <c r="BI9" i="1"/>
  <c r="BI85" i="1"/>
  <c r="BI12" i="1"/>
  <c r="BI33" i="1"/>
  <c r="BI69" i="1"/>
  <c r="BI46" i="1"/>
  <c r="BI75" i="1"/>
  <c r="BI16" i="1"/>
  <c r="BI73" i="1"/>
  <c r="BI38" i="1"/>
  <c r="AG100" i="1"/>
  <c r="AB100" i="1"/>
  <c r="V101" i="1"/>
  <c r="X101" i="1"/>
  <c r="U101" i="1"/>
  <c r="Z101" i="1"/>
  <c r="AG101" i="1" l="1"/>
  <c r="AB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</author>
  </authors>
  <commentList>
    <comment ref="S2" authorId="0" shapeId="0" xr:uid="{B33C9350-63EC-4663-A77E-F1F03E99CF4D}">
      <text>
        <r>
          <rPr>
            <b/>
            <sz val="9"/>
            <color indexed="81"/>
            <rFont val="Tahoma"/>
            <family val="2"/>
          </rPr>
          <t>2 = Exact same team
1 = One team member competed in 2023</t>
        </r>
      </text>
    </comment>
    <comment ref="T2" authorId="0" shapeId="0" xr:uid="{EB8F500F-B833-49DB-9C9B-BBA753279FDA}">
      <text>
        <r>
          <rPr>
            <b/>
            <sz val="9"/>
            <color indexed="81"/>
            <rFont val="Tahoma"/>
            <family val="2"/>
          </rPr>
          <t>2 = Both Team members first time
1 = One team member first time</t>
        </r>
      </text>
    </comment>
    <comment ref="G54" authorId="0" shapeId="0" xr:uid="{6518355F-6297-485F-BD35-BCE7052F8FEF}">
      <text>
        <r>
          <rPr>
            <b/>
            <sz val="9"/>
            <color indexed="81"/>
            <rFont val="Tahoma"/>
            <family val="2"/>
          </rPr>
          <t>Steve:</t>
        </r>
        <r>
          <rPr>
            <sz val="9"/>
            <color indexed="81"/>
            <rFont val="Tahoma"/>
            <family val="2"/>
          </rPr>
          <t xml:space="preserve">
Changed sail number from 31 to 355 on Wed</t>
        </r>
      </text>
    </comment>
    <comment ref="N70" authorId="0" shapeId="0" xr:uid="{5C7A73E5-325B-4D77-A08C-92689111842B}">
      <text>
        <r>
          <rPr>
            <b/>
            <sz val="9"/>
            <color indexed="81"/>
            <rFont val="Tahoma"/>
            <family val="2"/>
          </rPr>
          <t>Was Emma Coppens but changed before the racing started</t>
        </r>
      </text>
    </comment>
    <comment ref="BF71" authorId="0" shapeId="0" xr:uid="{CC23C257-1818-4341-8107-88D4E6ECCFA5}">
      <text>
        <r>
          <rPr>
            <sz val="9"/>
            <color indexed="81"/>
            <rFont val="Tahoma"/>
            <family val="2"/>
          </rPr>
          <t xml:space="preserve">Crew substituted only for Wed with weight 67.3 total weight 156
</t>
        </r>
      </text>
    </comment>
    <comment ref="X92" authorId="0" shapeId="0" xr:uid="{00A1A1A9-D30D-4198-941A-6620002D0C3D}">
      <text>
        <r>
          <rPr>
            <b/>
            <sz val="9"/>
            <color indexed="81"/>
            <rFont val="Tahoma"/>
            <family val="2"/>
          </rPr>
          <t>Spanish Names not same but father/son</t>
        </r>
      </text>
    </comment>
  </commentList>
</comments>
</file>

<file path=xl/sharedStrings.xml><?xml version="1.0" encoding="utf-8"?>
<sst xmlns="http://schemas.openxmlformats.org/spreadsheetml/2006/main" count="2319" uniqueCount="874">
  <si>
    <t>BRAND OF BOAT</t>
  </si>
  <si>
    <t>READY TO SAIL WEIGHT</t>
  </si>
  <si>
    <t>SKIPPER WEIGHT</t>
  </si>
  <si>
    <t>CREW WEIGHT</t>
  </si>
  <si>
    <t>TOTAL</t>
  </si>
  <si>
    <t>COUNTRY</t>
  </si>
  <si>
    <t>SAIL NO</t>
  </si>
  <si>
    <t>BOAT MFG YEAR</t>
  </si>
  <si>
    <t>LAST NAME</t>
  </si>
  <si>
    <t>FIRST NAME</t>
  </si>
  <si>
    <t>HELM</t>
  </si>
  <si>
    <t>AGE</t>
  </si>
  <si>
    <t>CREW</t>
  </si>
  <si>
    <t>GENDER</t>
  </si>
  <si>
    <t>WS PLAQUE # (or ISAF)</t>
  </si>
  <si>
    <t>BOAT INFORMATION</t>
  </si>
  <si>
    <t>MAIN SAILMAKER</t>
  </si>
  <si>
    <t>MAIN STICKER #</t>
  </si>
  <si>
    <t>JIB SAILMAKER</t>
  </si>
  <si>
    <t>JIB STICKER #</t>
  </si>
  <si>
    <t>SPI SAILMAKER</t>
  </si>
  <si>
    <t>SPI STICKER #</t>
  </si>
  <si>
    <t>SAIL INFORMATION</t>
  </si>
  <si>
    <t>SAIL</t>
  </si>
  <si>
    <t>BOAT MODEL</t>
  </si>
  <si>
    <t>USA</t>
  </si>
  <si>
    <t>M</t>
  </si>
  <si>
    <t>Nacra</t>
  </si>
  <si>
    <t>Evolution</t>
  </si>
  <si>
    <t>Performance</t>
  </si>
  <si>
    <t>DS</t>
  </si>
  <si>
    <t>Parent</t>
  </si>
  <si>
    <t>Ravi</t>
  </si>
  <si>
    <t>TOO LIGHT CHECK</t>
  </si>
  <si>
    <t>BOAT WEIGHT (KG)</t>
  </si>
  <si>
    <t>CREW WEIGHT (KG)</t>
  </si>
  <si>
    <t>Under Weight</t>
  </si>
  <si>
    <t>MAIN TYPE</t>
  </si>
  <si>
    <t>C2</t>
  </si>
  <si>
    <t>Scorpion</t>
  </si>
  <si>
    <t>Windrush</t>
  </si>
  <si>
    <t>Cirrus</t>
  </si>
  <si>
    <t>Capricorn</t>
  </si>
  <si>
    <t>Phantom</t>
  </si>
  <si>
    <t>Akurra</t>
  </si>
  <si>
    <t>Noordzij</t>
  </si>
  <si>
    <t>Maarten</t>
  </si>
  <si>
    <t>NED</t>
  </si>
  <si>
    <t>ARG</t>
  </si>
  <si>
    <t>Agustin</t>
  </si>
  <si>
    <t>Benitez</t>
  </si>
  <si>
    <t>Juan Martin</t>
  </si>
  <si>
    <t>GER</t>
  </si>
  <si>
    <t>Alexander</t>
  </si>
  <si>
    <t>HUN</t>
  </si>
  <si>
    <t>BEL</t>
  </si>
  <si>
    <t>Bolle</t>
  </si>
  <si>
    <t>Annelies</t>
  </si>
  <si>
    <t>Muikku</t>
  </si>
  <si>
    <t>Braeken</t>
  </si>
  <si>
    <t>Wim</t>
  </si>
  <si>
    <t>FIN</t>
  </si>
  <si>
    <t>Anssi</t>
  </si>
  <si>
    <t>Baas</t>
  </si>
  <si>
    <t xml:space="preserve">Emma  </t>
  </si>
  <si>
    <t>Notghi</t>
  </si>
  <si>
    <t>Arman</t>
  </si>
  <si>
    <t>FRA</t>
  </si>
  <si>
    <t>Arthur</t>
  </si>
  <si>
    <t>ESP</t>
  </si>
  <si>
    <t>007</t>
  </si>
  <si>
    <t>Marc</t>
  </si>
  <si>
    <t>AUS</t>
  </si>
  <si>
    <t>Burvill</t>
  </si>
  <si>
    <t>Brett</t>
  </si>
  <si>
    <t>Puttman</t>
  </si>
  <si>
    <t>Max</t>
  </si>
  <si>
    <t>Edge</t>
  </si>
  <si>
    <t>071</t>
  </si>
  <si>
    <t>Bader</t>
  </si>
  <si>
    <t>Cedric</t>
  </si>
  <si>
    <t>Peters</t>
  </si>
  <si>
    <t>Yves</t>
  </si>
  <si>
    <t>Donitzky</t>
  </si>
  <si>
    <t>Christian</t>
  </si>
  <si>
    <t>Elena</t>
  </si>
  <si>
    <t>Schutz</t>
  </si>
  <si>
    <t>Vilate</t>
  </si>
  <si>
    <t>Gonzalez Smith</t>
  </si>
  <si>
    <t>Cruz</t>
  </si>
  <si>
    <t>Heuser</t>
  </si>
  <si>
    <t>Mariano</t>
  </si>
  <si>
    <t>Daniel</t>
  </si>
  <si>
    <t>GBR</t>
  </si>
  <si>
    <t>White</t>
  </si>
  <si>
    <t>David</t>
  </si>
  <si>
    <t>Smith</t>
  </si>
  <si>
    <t>Megan</t>
  </si>
  <si>
    <t>IRL</t>
  </si>
  <si>
    <t>Bleiker</t>
  </si>
  <si>
    <t>Dirk</t>
  </si>
  <si>
    <t>Fabian</t>
  </si>
  <si>
    <t>SWE</t>
  </si>
  <si>
    <t>Aberg</t>
  </si>
  <si>
    <t>Norrby</t>
  </si>
  <si>
    <t>Theodor</t>
  </si>
  <si>
    <t>Dary</t>
  </si>
  <si>
    <t>Emeric</t>
  </si>
  <si>
    <t>Fanouillere</t>
  </si>
  <si>
    <t>Rasmus</t>
  </si>
  <si>
    <t>Boulogne</t>
  </si>
  <si>
    <t>Emmanuel</t>
  </si>
  <si>
    <t>Marfaing</t>
  </si>
  <si>
    <t>Matthieu</t>
  </si>
  <si>
    <t>001</t>
  </si>
  <si>
    <t>Herson</t>
  </si>
  <si>
    <t>Florent</t>
  </si>
  <si>
    <t>Frefel</t>
  </si>
  <si>
    <t>Frank</t>
  </si>
  <si>
    <t>Langenbeck-Waldeck</t>
  </si>
  <si>
    <t>Garloff</t>
  </si>
  <si>
    <t>Banck</t>
  </si>
  <si>
    <t>05</t>
  </si>
  <si>
    <t>Colby</t>
  </si>
  <si>
    <t>Gavin</t>
  </si>
  <si>
    <t>Colman</t>
  </si>
  <si>
    <t>Kai</t>
  </si>
  <si>
    <t>Parker</t>
  </si>
  <si>
    <t>Backmann</t>
  </si>
  <si>
    <t>Gerrit</t>
  </si>
  <si>
    <t>Packert</t>
  </si>
  <si>
    <t>Sandra</t>
  </si>
  <si>
    <t>van Dam</t>
  </si>
  <si>
    <t>Hans</t>
  </si>
  <si>
    <t>Marius</t>
  </si>
  <si>
    <t>Sach</t>
  </si>
  <si>
    <t>Helge</t>
  </si>
  <si>
    <t>Jacob</t>
  </si>
  <si>
    <t>Oscar</t>
  </si>
  <si>
    <t>DEN</t>
  </si>
  <si>
    <t>Wyon</t>
  </si>
  <si>
    <t>F</t>
  </si>
  <si>
    <t>Jan-Willem</t>
  </si>
  <si>
    <t>013</t>
  </si>
  <si>
    <t>Lindstadt</t>
  </si>
  <si>
    <t>Jesse</t>
  </si>
  <si>
    <t>Sven</t>
  </si>
  <si>
    <t>Szasz</t>
  </si>
  <si>
    <t>Kathrin</t>
  </si>
  <si>
    <t>Franke</t>
  </si>
  <si>
    <t>Peter</t>
  </si>
  <si>
    <t>POL</t>
  </si>
  <si>
    <t>Bassak</t>
  </si>
  <si>
    <t>Krysztof</t>
  </si>
  <si>
    <t>Sicinski</t>
  </si>
  <si>
    <t>Piotr</t>
  </si>
  <si>
    <t>Hobie</t>
  </si>
  <si>
    <t>Wildcat</t>
  </si>
  <si>
    <t>Leon</t>
  </si>
  <si>
    <t>Daae</t>
  </si>
  <si>
    <t>Ludvig</t>
  </si>
  <si>
    <t>Goodall</t>
  </si>
  <si>
    <t>Wunderle</t>
  </si>
  <si>
    <t>Manuel</t>
  </si>
  <si>
    <t>Klaaijsen</t>
  </si>
  <si>
    <t>Groeneveld</t>
  </si>
  <si>
    <t>Guus</t>
  </si>
  <si>
    <t>Martin</t>
  </si>
  <si>
    <t>Zentner</t>
  </si>
  <si>
    <t>Finger</t>
  </si>
  <si>
    <t>Moritz</t>
  </si>
  <si>
    <t>van Toorenburg</t>
  </si>
  <si>
    <t>Maud</t>
  </si>
  <si>
    <t>Gijsbers</t>
  </si>
  <si>
    <t>Theodoor</t>
  </si>
  <si>
    <t xml:space="preserve">Friedrich </t>
  </si>
  <si>
    <t>Elber</t>
  </si>
  <si>
    <t>Heiner</t>
  </si>
  <si>
    <t>Raisanen</t>
  </si>
  <si>
    <t>Mikko</t>
  </si>
  <si>
    <t>Kirsikka</t>
  </si>
  <si>
    <t>042</t>
  </si>
  <si>
    <t>Volker</t>
  </si>
  <si>
    <t>Pablo</t>
  </si>
  <si>
    <t>Polimeni</t>
  </si>
  <si>
    <t>Federico</t>
  </si>
  <si>
    <t>Gilles</t>
  </si>
  <si>
    <t>Trojanowski</t>
  </si>
  <si>
    <t>Pawel</t>
  </si>
  <si>
    <t>Dorenbusch</t>
  </si>
  <si>
    <t>Sean</t>
  </si>
  <si>
    <t>Anino</t>
  </si>
  <si>
    <t>Pedro Armando</t>
  </si>
  <si>
    <t>Rosso</t>
  </si>
  <si>
    <t>Alejandro</t>
  </si>
  <si>
    <t>Thomas</t>
  </si>
  <si>
    <t>van den Berg</t>
  </si>
  <si>
    <t>Griggel</t>
  </si>
  <si>
    <t>Lukas</t>
  </si>
  <si>
    <t>Family Team</t>
  </si>
  <si>
    <t>Spaas</t>
  </si>
  <si>
    <t>Rolph</t>
  </si>
  <si>
    <t>Nijman</t>
  </si>
  <si>
    <t>049</t>
  </si>
  <si>
    <t>Skoog</t>
  </si>
  <si>
    <t>Simon</t>
  </si>
  <si>
    <t>Jonsson</t>
  </si>
  <si>
    <t>Cecilia</t>
  </si>
  <si>
    <t>Bojland</t>
  </si>
  <si>
    <t>Bruyneel</t>
  </si>
  <si>
    <t>Tom</t>
  </si>
  <si>
    <t>Noordhoff</t>
  </si>
  <si>
    <t>Tristan</t>
  </si>
  <si>
    <t>Becker</t>
  </si>
  <si>
    <t>Wik</t>
  </si>
  <si>
    <t>Willie</t>
  </si>
  <si>
    <t>van derl Poel</t>
  </si>
  <si>
    <t>Karel</t>
  </si>
  <si>
    <t>Moerman</t>
  </si>
  <si>
    <t>Yes</t>
  </si>
  <si>
    <t>Women Team</t>
  </si>
  <si>
    <t>Mixed Team</t>
  </si>
  <si>
    <t>Male Team</t>
  </si>
  <si>
    <t>Masters Team</t>
  </si>
  <si>
    <t>Exploder</t>
  </si>
  <si>
    <t>MFG YEAR</t>
  </si>
  <si>
    <t>Air Sails</t>
  </si>
  <si>
    <t>Port Sticker #</t>
  </si>
  <si>
    <t>Stbd Sticker #</t>
  </si>
  <si>
    <t>1D</t>
  </si>
  <si>
    <t>NextGen</t>
  </si>
  <si>
    <t>Kangaroo</t>
  </si>
  <si>
    <t>Northrop</t>
  </si>
  <si>
    <t>THA</t>
  </si>
  <si>
    <t>Overweight for Crew Weight</t>
  </si>
  <si>
    <t>van der Heijden</t>
  </si>
  <si>
    <t>Average</t>
  </si>
  <si>
    <t>Minimum</t>
  </si>
  <si>
    <t>Maximum</t>
  </si>
  <si>
    <t>R2</t>
  </si>
  <si>
    <t>Karlsson</t>
  </si>
  <si>
    <t>Median</t>
  </si>
  <si>
    <t>Tas</t>
  </si>
  <si>
    <t>CREW CORRECTOR WEIGHT</t>
  </si>
  <si>
    <t>FLEET</t>
  </si>
  <si>
    <t>Gold</t>
  </si>
  <si>
    <t>Silver</t>
  </si>
  <si>
    <t>Top 10 Boats</t>
  </si>
  <si>
    <t>BOAT CORRECTOR WEIGHT</t>
  </si>
  <si>
    <t>Top 25 Boats:</t>
  </si>
  <si>
    <t>Top 10 Boats:</t>
  </si>
  <si>
    <t>Percent:</t>
  </si>
  <si>
    <t>Maximum:</t>
  </si>
  <si>
    <t>Average:</t>
  </si>
  <si>
    <t>Median:</t>
  </si>
  <si>
    <t>Minimum:</t>
  </si>
  <si>
    <t>Gold Fleet:</t>
  </si>
  <si>
    <t>Silver Fleet:</t>
  </si>
  <si>
    <t>Boats:</t>
  </si>
  <si>
    <t xml:space="preserve"> </t>
  </si>
  <si>
    <t>Female Helm</t>
  </si>
  <si>
    <t>SPECIAL CATEGORIES</t>
  </si>
  <si>
    <t>BOAT AGE</t>
  </si>
  <si>
    <t>Oldest:</t>
  </si>
  <si>
    <t>Newest:</t>
  </si>
  <si>
    <t># New:</t>
  </si>
  <si>
    <t>Weisskichel</t>
  </si>
  <si>
    <t>Lena</t>
  </si>
  <si>
    <t>Jonas</t>
  </si>
  <si>
    <t>John</t>
  </si>
  <si>
    <t>Ooteman</t>
  </si>
  <si>
    <t>Edward</t>
  </si>
  <si>
    <t>Staal</t>
  </si>
  <si>
    <t>Gerben</t>
  </si>
  <si>
    <t>GRE</t>
  </si>
  <si>
    <t>Orsmond</t>
  </si>
  <si>
    <t>Wyatt</t>
  </si>
  <si>
    <t>Engelsen</t>
  </si>
  <si>
    <t>Charlotte</t>
  </si>
  <si>
    <t>Silen</t>
  </si>
  <si>
    <t>Victor</t>
  </si>
  <si>
    <t>Van Acker</t>
  </si>
  <si>
    <t>Pattyn</t>
  </si>
  <si>
    <t>Stan</t>
  </si>
  <si>
    <t>067</t>
  </si>
  <si>
    <t>William</t>
  </si>
  <si>
    <t>Cooper</t>
  </si>
  <si>
    <t>Caleb</t>
  </si>
  <si>
    <t>James</t>
  </si>
  <si>
    <t>Gabriel</t>
  </si>
  <si>
    <t>Valentino</t>
  </si>
  <si>
    <t>First Time</t>
  </si>
  <si>
    <t>ATTENDENCE</t>
  </si>
  <si>
    <t>Victorien</t>
  </si>
  <si>
    <t>Moreau</t>
  </si>
  <si>
    <t>Frederic</t>
  </si>
  <si>
    <t>Booth</t>
  </si>
  <si>
    <t>Ruben</t>
  </si>
  <si>
    <t>Henderson</t>
  </si>
  <si>
    <t>Emily</t>
  </si>
  <si>
    <t>Stephan</t>
  </si>
  <si>
    <t>Brown</t>
  </si>
  <si>
    <t>Mark</t>
  </si>
  <si>
    <t>Beau</t>
  </si>
  <si>
    <t>Tim-Nicolas</t>
  </si>
  <si>
    <t>020</t>
  </si>
  <si>
    <t>Loos</t>
  </si>
  <si>
    <t>Sanchez</t>
  </si>
  <si>
    <t>Jordi</t>
  </si>
  <si>
    <t>None</t>
  </si>
  <si>
    <t>029</t>
  </si>
  <si>
    <t>GP Sails</t>
  </si>
  <si>
    <t>7WX</t>
  </si>
  <si>
    <t>EJM</t>
  </si>
  <si>
    <t>O6Q</t>
  </si>
  <si>
    <t>FAJ</t>
  </si>
  <si>
    <t>49C</t>
  </si>
  <si>
    <t>19Y</t>
  </si>
  <si>
    <t>MCQ</t>
  </si>
  <si>
    <t>All Purpose</t>
  </si>
  <si>
    <t>GNA</t>
  </si>
  <si>
    <t>71D</t>
  </si>
  <si>
    <t>V2Y</t>
  </si>
  <si>
    <t>RH3</t>
  </si>
  <si>
    <t>R26</t>
  </si>
  <si>
    <t>Francisco</t>
  </si>
  <si>
    <t>1Z1</t>
  </si>
  <si>
    <t>86H</t>
  </si>
  <si>
    <t>014</t>
  </si>
  <si>
    <t>PBO</t>
  </si>
  <si>
    <t>D5A</t>
  </si>
  <si>
    <t>IKD</t>
  </si>
  <si>
    <t>U27</t>
  </si>
  <si>
    <t>Tiger</t>
  </si>
  <si>
    <t>CS1</t>
  </si>
  <si>
    <t>MEJ</t>
  </si>
  <si>
    <t>2L6</t>
  </si>
  <si>
    <t>AJ5</t>
  </si>
  <si>
    <t>Q44</t>
  </si>
  <si>
    <t>Y46</t>
  </si>
  <si>
    <t>7K4</t>
  </si>
  <si>
    <t>CAK</t>
  </si>
  <si>
    <t>F75</t>
  </si>
  <si>
    <t>QRA</t>
  </si>
  <si>
    <t>52O</t>
  </si>
  <si>
    <t>4TP</t>
  </si>
  <si>
    <t>K3P</t>
  </si>
  <si>
    <t>R7J</t>
  </si>
  <si>
    <t>Type Family</t>
  </si>
  <si>
    <t>Father/Daughter</t>
  </si>
  <si>
    <t>Father/Son</t>
  </si>
  <si>
    <t>Brothers</t>
  </si>
  <si>
    <t>Brother/Sister</t>
  </si>
  <si>
    <t>PLACE</t>
  </si>
  <si>
    <t>Spouses</t>
  </si>
  <si>
    <t>2024 RESULTS</t>
  </si>
  <si>
    <t>2025 RESULTS</t>
  </si>
  <si>
    <t>2024 Worlds Repeat</t>
  </si>
  <si>
    <t>R3</t>
  </si>
  <si>
    <t>Frey</t>
  </si>
  <si>
    <t>Liddell</t>
  </si>
  <si>
    <t>Brin</t>
  </si>
  <si>
    <t>Jake</t>
  </si>
  <si>
    <t>Bundock</t>
  </si>
  <si>
    <t>Darren</t>
  </si>
  <si>
    <t>Nissen</t>
  </si>
  <si>
    <t>Lucy</t>
  </si>
  <si>
    <t>Dean</t>
  </si>
  <si>
    <t>Simpelaere</t>
  </si>
  <si>
    <t>Benoit</t>
  </si>
  <si>
    <t>Vanden Haute</t>
  </si>
  <si>
    <t>Maene</t>
  </si>
  <si>
    <t>Thierry</t>
  </si>
  <si>
    <t>Vaes</t>
  </si>
  <si>
    <t>Blockeel</t>
  </si>
  <si>
    <t>Vincent</t>
  </si>
  <si>
    <t>Meyers</t>
  </si>
  <si>
    <t>Jean-Michel</t>
  </si>
  <si>
    <t>Jensen</t>
  </si>
  <si>
    <t>Benitez Cabrera</t>
  </si>
  <si>
    <t>Bernardo</t>
  </si>
  <si>
    <t>Acosta Medina</t>
  </si>
  <si>
    <t>Gerard</t>
  </si>
  <si>
    <t>Acosta Morales</t>
  </si>
  <si>
    <t>Jose</t>
  </si>
  <si>
    <t>Pieter</t>
  </si>
  <si>
    <t>Van Ruitenburg</t>
  </si>
  <si>
    <t>Bargallo Alasa</t>
  </si>
  <si>
    <t xml:space="preserve">Alex  </t>
  </si>
  <si>
    <t>Arponen</t>
  </si>
  <si>
    <t>Joonas</t>
  </si>
  <si>
    <t>Mishima</t>
  </si>
  <si>
    <t>Claudia</t>
  </si>
  <si>
    <t>Paul</t>
  </si>
  <si>
    <t>Marette</t>
  </si>
  <si>
    <t>Francois</t>
  </si>
  <si>
    <t>Champion</t>
  </si>
  <si>
    <t>Piggott</t>
  </si>
  <si>
    <t>Adam</t>
  </si>
  <si>
    <t>Payne</t>
  </si>
  <si>
    <t>Hunt</t>
  </si>
  <si>
    <t>Josh</t>
  </si>
  <si>
    <t>Gumm</t>
  </si>
  <si>
    <t>Cornelia</t>
  </si>
  <si>
    <t>Zylka</t>
  </si>
  <si>
    <t>Paula</t>
  </si>
  <si>
    <t>Katharina</t>
  </si>
  <si>
    <t>Diamantopoulos</t>
  </si>
  <si>
    <t>Ioannis</t>
  </si>
  <si>
    <t>Koumpanis</t>
  </si>
  <si>
    <t>Athansios</t>
  </si>
  <si>
    <t>Lemonnier</t>
  </si>
  <si>
    <t>Rigley</t>
  </si>
  <si>
    <t>Sam</t>
  </si>
  <si>
    <t>Jakub</t>
  </si>
  <si>
    <t>Wyroba</t>
  </si>
  <si>
    <t>Wojciech</t>
  </si>
  <si>
    <t>Edvin</t>
  </si>
  <si>
    <t>Fredrik</t>
  </si>
  <si>
    <t>Lunqvist</t>
  </si>
  <si>
    <t>Busck</t>
  </si>
  <si>
    <t>Wersall</t>
  </si>
  <si>
    <t>Pols</t>
  </si>
  <si>
    <t>Xander</t>
  </si>
  <si>
    <t>Dekker</t>
  </si>
  <si>
    <t>Toni</t>
  </si>
  <si>
    <t>Litkey</t>
  </si>
  <si>
    <t>Csaba</t>
  </si>
  <si>
    <t>Matyas</t>
  </si>
  <si>
    <t>Adrjan</t>
  </si>
  <si>
    <t>Van Welij</t>
  </si>
  <si>
    <t>De Wit</t>
  </si>
  <si>
    <t>Cees</t>
  </si>
  <si>
    <t>Mathijs</t>
  </si>
  <si>
    <t>Calin</t>
  </si>
  <si>
    <t>Dumitirica</t>
  </si>
  <si>
    <t>Ungureanu</t>
  </si>
  <si>
    <t>Vanhattem</t>
  </si>
  <si>
    <t>Floris</t>
  </si>
  <si>
    <t>Beuker</t>
  </si>
  <si>
    <t>Stephen</t>
  </si>
  <si>
    <t>Breur</t>
  </si>
  <si>
    <t>Schonenberg</t>
  </si>
  <si>
    <t>Willard</t>
  </si>
  <si>
    <t xml:space="preserve">Ad  </t>
  </si>
  <si>
    <t>Boot</t>
  </si>
  <si>
    <t>Hugo</t>
  </si>
  <si>
    <t>Hartel</t>
  </si>
  <si>
    <t>Manon</t>
  </si>
  <si>
    <t>Van Dalfsen</t>
  </si>
  <si>
    <t>Van Wijk</t>
  </si>
  <si>
    <t>Philip</t>
  </si>
  <si>
    <t>Van Goor</t>
  </si>
  <si>
    <t>Hendrix</t>
  </si>
  <si>
    <t>Piet</t>
  </si>
  <si>
    <t>Van Rooijen</t>
  </si>
  <si>
    <t>Renate</t>
  </si>
  <si>
    <t>Wouter</t>
  </si>
  <si>
    <t>Bredenoord</t>
  </si>
  <si>
    <t>Tijmen</t>
  </si>
  <si>
    <t>Van Os</t>
  </si>
  <si>
    <t>Niels</t>
  </si>
  <si>
    <t>Grosmann</t>
  </si>
  <si>
    <t>Valentijn</t>
  </si>
  <si>
    <t>Wamsteker</t>
  </si>
  <si>
    <t>Tyche</t>
  </si>
  <si>
    <t>070</t>
  </si>
  <si>
    <t>Huntelman</t>
  </si>
  <si>
    <t>Calis</t>
  </si>
  <si>
    <t>Cyril</t>
  </si>
  <si>
    <t>Voute</t>
  </si>
  <si>
    <t>Vladimir</t>
  </si>
  <si>
    <t>Van Beers</t>
  </si>
  <si>
    <t>Jean Pierre</t>
  </si>
  <si>
    <t>096</t>
  </si>
  <si>
    <t>Van Aalst</t>
  </si>
  <si>
    <t>Wijnand</t>
  </si>
  <si>
    <t>Kos</t>
  </si>
  <si>
    <t>Gertjan</t>
  </si>
  <si>
    <t xml:space="preserve">Rob </t>
  </si>
  <si>
    <t>Moerkerke</t>
  </si>
  <si>
    <t>BOW NO</t>
  </si>
  <si>
    <t>BIRTH YEAR</t>
  </si>
  <si>
    <t>003</t>
  </si>
  <si>
    <t>N4M</t>
  </si>
  <si>
    <t>OZZ</t>
  </si>
  <si>
    <t>VSV</t>
  </si>
  <si>
    <t>7I1</t>
  </si>
  <si>
    <t>G1Y</t>
  </si>
  <si>
    <t>D05</t>
  </si>
  <si>
    <t>005</t>
  </si>
  <si>
    <t>PUB</t>
  </si>
  <si>
    <t>KR3</t>
  </si>
  <si>
    <t>9BO</t>
  </si>
  <si>
    <t>HEF</t>
  </si>
  <si>
    <t>F1K</t>
  </si>
  <si>
    <t>UBG</t>
  </si>
  <si>
    <t>DTX</t>
  </si>
  <si>
    <t>UG2</t>
  </si>
  <si>
    <t>No</t>
  </si>
  <si>
    <t>009</t>
  </si>
  <si>
    <t>OJE</t>
  </si>
  <si>
    <t>2GM</t>
  </si>
  <si>
    <t>XVE</t>
  </si>
  <si>
    <t>D6F</t>
  </si>
  <si>
    <t>H9D</t>
  </si>
  <si>
    <t>Errussard</t>
  </si>
  <si>
    <t>SRQ</t>
  </si>
  <si>
    <t>HUT</t>
  </si>
  <si>
    <t>H5N</t>
  </si>
  <si>
    <t>RQW</t>
  </si>
  <si>
    <t>TQB</t>
  </si>
  <si>
    <t>T3J</t>
  </si>
  <si>
    <t>KBP</t>
  </si>
  <si>
    <t>JMW</t>
  </si>
  <si>
    <t>016</t>
  </si>
  <si>
    <t>017</t>
  </si>
  <si>
    <t>2N9</t>
  </si>
  <si>
    <t>U23</t>
  </si>
  <si>
    <t>VNT</t>
  </si>
  <si>
    <t>MY7</t>
  </si>
  <si>
    <t>004</t>
  </si>
  <si>
    <t>DYK</t>
  </si>
  <si>
    <t>018</t>
  </si>
  <si>
    <t>HDJ</t>
  </si>
  <si>
    <t>010</t>
  </si>
  <si>
    <t>PZ9</t>
  </si>
  <si>
    <t>019</t>
  </si>
  <si>
    <t>BT7</t>
  </si>
  <si>
    <t>T54</t>
  </si>
  <si>
    <t>FCW</t>
  </si>
  <si>
    <t>021</t>
  </si>
  <si>
    <t>T1W</t>
  </si>
  <si>
    <t>LXL</t>
  </si>
  <si>
    <t>YAK</t>
  </si>
  <si>
    <t>YIF</t>
  </si>
  <si>
    <t>2R2</t>
  </si>
  <si>
    <t>4VR</t>
  </si>
  <si>
    <t>TLA</t>
  </si>
  <si>
    <t>022</t>
  </si>
  <si>
    <t>XOK</t>
  </si>
  <si>
    <t>C42</t>
  </si>
  <si>
    <t>023</t>
  </si>
  <si>
    <t>GXA</t>
  </si>
  <si>
    <t>KIM</t>
  </si>
  <si>
    <t>SLU</t>
  </si>
  <si>
    <t>X11</t>
  </si>
  <si>
    <t>K4V</t>
  </si>
  <si>
    <t>024</t>
  </si>
  <si>
    <t>Rankin</t>
  </si>
  <si>
    <t>KX7</t>
  </si>
  <si>
    <t>0YL</t>
  </si>
  <si>
    <t>4H2</t>
  </si>
  <si>
    <t>1F7</t>
  </si>
  <si>
    <t>025</t>
  </si>
  <si>
    <t>026</t>
  </si>
  <si>
    <t>NX5</t>
  </si>
  <si>
    <t>WDO</t>
  </si>
  <si>
    <t>BF5</t>
  </si>
  <si>
    <t>P8P</t>
  </si>
  <si>
    <t>F89</t>
  </si>
  <si>
    <t>030</t>
  </si>
  <si>
    <t>032</t>
  </si>
  <si>
    <t>6KD</t>
  </si>
  <si>
    <t>SQ4</t>
  </si>
  <si>
    <t>TNA</t>
  </si>
  <si>
    <t>4FR</t>
  </si>
  <si>
    <t>034</t>
  </si>
  <si>
    <t>035</t>
  </si>
  <si>
    <t>Rasengrew</t>
  </si>
  <si>
    <t>TD2</t>
  </si>
  <si>
    <t>NNA</t>
  </si>
  <si>
    <t>VY5</t>
  </si>
  <si>
    <t>7M9</t>
  </si>
  <si>
    <t>PYM</t>
  </si>
  <si>
    <t>CONV</t>
  </si>
  <si>
    <t>Penny</t>
  </si>
  <si>
    <t>5CK</t>
  </si>
  <si>
    <t>4TJ</t>
  </si>
  <si>
    <t>JBC</t>
  </si>
  <si>
    <t>VJJ</t>
  </si>
  <si>
    <t>027</t>
  </si>
  <si>
    <t>Begeman</t>
  </si>
  <si>
    <t>2OB</t>
  </si>
  <si>
    <t>PTN</t>
  </si>
  <si>
    <t>QZH</t>
  </si>
  <si>
    <t>T4A</t>
  </si>
  <si>
    <t>088</t>
  </si>
  <si>
    <t>011</t>
  </si>
  <si>
    <t>OW7</t>
  </si>
  <si>
    <t>036</t>
  </si>
  <si>
    <t>B50</t>
  </si>
  <si>
    <t>D1H</t>
  </si>
  <si>
    <t>C6K</t>
  </si>
  <si>
    <t>R4N</t>
  </si>
  <si>
    <t>MI6</t>
  </si>
  <si>
    <t>037</t>
  </si>
  <si>
    <t>AWO</t>
  </si>
  <si>
    <t>NOZ</t>
  </si>
  <si>
    <t>V49</t>
  </si>
  <si>
    <t>028</t>
  </si>
  <si>
    <t>BE7</t>
  </si>
  <si>
    <t>90P</t>
  </si>
  <si>
    <t>HHQ</t>
  </si>
  <si>
    <t>23M</t>
  </si>
  <si>
    <t>U4M</t>
  </si>
  <si>
    <t>038</t>
  </si>
  <si>
    <t>Krevisky</t>
  </si>
  <si>
    <t>4T0</t>
  </si>
  <si>
    <t>GTK</t>
  </si>
  <si>
    <t>V2N</t>
  </si>
  <si>
    <t>XZF</t>
  </si>
  <si>
    <t>3YY</t>
  </si>
  <si>
    <t>039</t>
  </si>
  <si>
    <t>UTY</t>
  </si>
  <si>
    <t>X3Y</t>
  </si>
  <si>
    <t>0J1</t>
  </si>
  <si>
    <t>AHE</t>
  </si>
  <si>
    <t>BHE</t>
  </si>
  <si>
    <t>040</t>
  </si>
  <si>
    <t>U8V</t>
  </si>
  <si>
    <t>048</t>
  </si>
  <si>
    <t>88M</t>
  </si>
  <si>
    <t>B6W</t>
  </si>
  <si>
    <t>UNF</t>
  </si>
  <si>
    <t>050</t>
  </si>
  <si>
    <t>ZAR</t>
  </si>
  <si>
    <t>O1H</t>
  </si>
  <si>
    <t>MDR</t>
  </si>
  <si>
    <t>YNO</t>
  </si>
  <si>
    <t>052</t>
  </si>
  <si>
    <t>053</t>
  </si>
  <si>
    <t>12Q</t>
  </si>
  <si>
    <t>054</t>
  </si>
  <si>
    <t>055</t>
  </si>
  <si>
    <t>Not Visible</t>
  </si>
  <si>
    <t>056</t>
  </si>
  <si>
    <t>QYP</t>
  </si>
  <si>
    <t>QIR</t>
  </si>
  <si>
    <t>FQ7</t>
  </si>
  <si>
    <t>KWR</t>
  </si>
  <si>
    <t>L89</t>
  </si>
  <si>
    <t>W26</t>
  </si>
  <si>
    <t>F48</t>
  </si>
  <si>
    <t>KNS</t>
  </si>
  <si>
    <t>062</t>
  </si>
  <si>
    <t>045</t>
  </si>
  <si>
    <t>C06</t>
  </si>
  <si>
    <t>N2U</t>
  </si>
  <si>
    <t>CCQ</t>
  </si>
  <si>
    <t>ZVU</t>
  </si>
  <si>
    <t>NCE</t>
  </si>
  <si>
    <t>047</t>
  </si>
  <si>
    <t>064</t>
  </si>
  <si>
    <t>M5S</t>
  </si>
  <si>
    <t>S3J</t>
  </si>
  <si>
    <t>FQ5</t>
  </si>
  <si>
    <t>044</t>
  </si>
  <si>
    <t>063</t>
  </si>
  <si>
    <t>031</t>
  </si>
  <si>
    <t>H3J</t>
  </si>
  <si>
    <t>JFP</t>
  </si>
  <si>
    <t>HHK</t>
  </si>
  <si>
    <t>065</t>
  </si>
  <si>
    <t>Webb</t>
  </si>
  <si>
    <t>Reece</t>
  </si>
  <si>
    <t>JXX</t>
  </si>
  <si>
    <t>EUX</t>
  </si>
  <si>
    <t>Claraotunt</t>
  </si>
  <si>
    <t>F18</t>
  </si>
  <si>
    <t>A9J</t>
  </si>
  <si>
    <t>KG2</t>
  </si>
  <si>
    <t>066</t>
  </si>
  <si>
    <t>Rivas</t>
  </si>
  <si>
    <t>B5D</t>
  </si>
  <si>
    <t>XOR</t>
  </si>
  <si>
    <t>DS5</t>
  </si>
  <si>
    <t>NCB</t>
  </si>
  <si>
    <t>OSP</t>
  </si>
  <si>
    <t>GN9</t>
  </si>
  <si>
    <t>TNL</t>
  </si>
  <si>
    <t>SAJ</t>
  </si>
  <si>
    <t>P75</t>
  </si>
  <si>
    <t>C7E</t>
  </si>
  <si>
    <t>PEL</t>
  </si>
  <si>
    <t>043</t>
  </si>
  <si>
    <t>GG9</t>
  </si>
  <si>
    <t>THK</t>
  </si>
  <si>
    <t>YKA</t>
  </si>
  <si>
    <t>G5W</t>
  </si>
  <si>
    <t>QB9</t>
  </si>
  <si>
    <t>051</t>
  </si>
  <si>
    <t>PFL</t>
  </si>
  <si>
    <t>5ZE</t>
  </si>
  <si>
    <t>29G</t>
  </si>
  <si>
    <t>VBP</t>
  </si>
  <si>
    <t>078</t>
  </si>
  <si>
    <t>SLA</t>
  </si>
  <si>
    <t>J9Q</t>
  </si>
  <si>
    <t>5KP</t>
  </si>
  <si>
    <t>U3G</t>
  </si>
  <si>
    <t>B60</t>
  </si>
  <si>
    <t>9M3</t>
  </si>
  <si>
    <t>F46</t>
  </si>
  <si>
    <t>080</t>
  </si>
  <si>
    <t>077</t>
  </si>
  <si>
    <t>Twin Brothers</t>
  </si>
  <si>
    <t>QWY</t>
  </si>
  <si>
    <t>UWV</t>
  </si>
  <si>
    <t>YMV</t>
  </si>
  <si>
    <t>RCP</t>
  </si>
  <si>
    <t>T8N</t>
  </si>
  <si>
    <t>5NK</t>
  </si>
  <si>
    <t>7ZW</t>
  </si>
  <si>
    <t>ZG6</t>
  </si>
  <si>
    <t>RGQ</t>
  </si>
  <si>
    <t>TZA</t>
  </si>
  <si>
    <t>G8W</t>
  </si>
  <si>
    <t>ZNR</t>
  </si>
  <si>
    <t>091</t>
  </si>
  <si>
    <t>092</t>
  </si>
  <si>
    <t>OK</t>
  </si>
  <si>
    <t>TTX</t>
  </si>
  <si>
    <t>1VI</t>
  </si>
  <si>
    <t>Y4F</t>
  </si>
  <si>
    <t>081</t>
  </si>
  <si>
    <t>Bouuer</t>
  </si>
  <si>
    <t>Bjarne</t>
  </si>
  <si>
    <t>LH4</t>
  </si>
  <si>
    <t>IU6</t>
  </si>
  <si>
    <t>AJ6</t>
  </si>
  <si>
    <t>EYJ</t>
  </si>
  <si>
    <t>8M9</t>
  </si>
  <si>
    <t>059</t>
  </si>
  <si>
    <t>4C4</t>
  </si>
  <si>
    <t>OUZ</t>
  </si>
  <si>
    <t>MMG</t>
  </si>
  <si>
    <t>EAU</t>
  </si>
  <si>
    <t>4Y2</t>
  </si>
  <si>
    <t>RXM</t>
  </si>
  <si>
    <t>033</t>
  </si>
  <si>
    <t>2W3</t>
  </si>
  <si>
    <t>ENI</t>
  </si>
  <si>
    <t>097</t>
  </si>
  <si>
    <t>095</t>
  </si>
  <si>
    <t>090</t>
  </si>
  <si>
    <t>PTL</t>
  </si>
  <si>
    <t>069</t>
  </si>
  <si>
    <t>W2M</t>
  </si>
  <si>
    <t>3XI</t>
  </si>
  <si>
    <t>PDE</t>
  </si>
  <si>
    <t>T18</t>
  </si>
  <si>
    <t>IL4</t>
  </si>
  <si>
    <t>59Y</t>
  </si>
  <si>
    <t>5ZL</t>
  </si>
  <si>
    <t>072</t>
  </si>
  <si>
    <t>T5X</t>
  </si>
  <si>
    <t>MCP</t>
  </si>
  <si>
    <t>085</t>
  </si>
  <si>
    <t>Schares</t>
  </si>
  <si>
    <t>TTE</t>
  </si>
  <si>
    <t>T0L</t>
  </si>
  <si>
    <t>2TZ</t>
  </si>
  <si>
    <t>089</t>
  </si>
  <si>
    <t>SSB</t>
  </si>
  <si>
    <t>DDX</t>
  </si>
  <si>
    <t>YAH</t>
  </si>
  <si>
    <t>058</t>
  </si>
  <si>
    <t>NXW</t>
  </si>
  <si>
    <t>MOX</t>
  </si>
  <si>
    <t>D4Y</t>
  </si>
  <si>
    <t>JTC</t>
  </si>
  <si>
    <t>LAB</t>
  </si>
  <si>
    <t>082</t>
  </si>
  <si>
    <t>079</t>
  </si>
  <si>
    <t>075</t>
  </si>
  <si>
    <t>F80</t>
  </si>
  <si>
    <t>WRX</t>
  </si>
  <si>
    <t>QCG</t>
  </si>
  <si>
    <t>52G</t>
  </si>
  <si>
    <t>086</t>
  </si>
  <si>
    <t>KFF</t>
  </si>
  <si>
    <t>5KO</t>
  </si>
  <si>
    <t>B68</t>
  </si>
  <si>
    <t>NMG</t>
  </si>
  <si>
    <t>073</t>
  </si>
  <si>
    <t>QBZ</t>
  </si>
  <si>
    <t>094</t>
  </si>
  <si>
    <t>Bontempts</t>
  </si>
  <si>
    <t>Censier</t>
  </si>
  <si>
    <t>Ralphael</t>
  </si>
  <si>
    <t>North Sails</t>
  </si>
  <si>
    <t>W39</t>
  </si>
  <si>
    <t>100</t>
  </si>
  <si>
    <t>099</t>
  </si>
  <si>
    <t>M3J</t>
  </si>
  <si>
    <t>098</t>
  </si>
  <si>
    <t>093</t>
  </si>
  <si>
    <t>060</t>
  </si>
  <si>
    <t>Jolbert</t>
  </si>
  <si>
    <t>de Woerd</t>
  </si>
  <si>
    <t>VPM</t>
  </si>
  <si>
    <t>D3V</t>
  </si>
  <si>
    <t>7L2</t>
  </si>
  <si>
    <t>YFF</t>
  </si>
  <si>
    <t>076</t>
  </si>
  <si>
    <t>NPY</t>
  </si>
  <si>
    <t>S3G</t>
  </si>
  <si>
    <t>WQK</t>
  </si>
  <si>
    <t>2CE</t>
  </si>
  <si>
    <t>5XO</t>
  </si>
  <si>
    <t>Rita</t>
  </si>
  <si>
    <t>NRL</t>
  </si>
  <si>
    <t>H3O</t>
  </si>
  <si>
    <t>VYL</t>
  </si>
  <si>
    <t>087</t>
  </si>
  <si>
    <t>YEs</t>
  </si>
  <si>
    <t>084</t>
  </si>
  <si>
    <t>JWX</t>
  </si>
  <si>
    <t>LUS</t>
  </si>
  <si>
    <t>DY8</t>
  </si>
  <si>
    <t>WBY</t>
  </si>
  <si>
    <t>EZZ</t>
  </si>
  <si>
    <t>Q7M</t>
  </si>
  <si>
    <t>U3M</t>
  </si>
  <si>
    <t>Gurvon</t>
  </si>
  <si>
    <t>015</t>
  </si>
  <si>
    <t>083</t>
  </si>
  <si>
    <t>068</t>
  </si>
  <si>
    <t>057</t>
  </si>
  <si>
    <t>041</t>
  </si>
  <si>
    <t>074</t>
  </si>
  <si>
    <t>D58</t>
  </si>
  <si>
    <t>9WP</t>
  </si>
  <si>
    <t>046</t>
  </si>
  <si>
    <t>061</t>
  </si>
  <si>
    <t>H5M</t>
  </si>
  <si>
    <t>ILG</t>
  </si>
  <si>
    <t>Current Year:</t>
  </si>
  <si>
    <t>Not - Spouses</t>
  </si>
  <si>
    <t>465</t>
  </si>
  <si>
    <t>278</t>
  </si>
  <si>
    <t>Verbeeten</t>
  </si>
  <si>
    <t>Josje</t>
  </si>
  <si>
    <t>OH4</t>
  </si>
  <si>
    <t>BSM</t>
  </si>
  <si>
    <t>Roel</t>
  </si>
  <si>
    <t>Van Dijk</t>
  </si>
  <si>
    <t>008</t>
  </si>
  <si>
    <t>Clayessens</t>
  </si>
  <si>
    <t>Lucas</t>
  </si>
  <si>
    <t>Von Dijk</t>
  </si>
  <si>
    <t>SVH</t>
  </si>
  <si>
    <t>Infusion</t>
  </si>
  <si>
    <t>Next Gen</t>
  </si>
  <si>
    <t>Conv Sail</t>
  </si>
  <si>
    <t>GPS</t>
  </si>
  <si>
    <t>VHS</t>
  </si>
  <si>
    <t>Vakaros</t>
  </si>
  <si>
    <t>Garmin Watch</t>
  </si>
  <si>
    <t>Sailmon</t>
  </si>
  <si>
    <t>Velocitek Speed Puck</t>
  </si>
  <si>
    <t>no</t>
  </si>
  <si>
    <t>Fitbit Watch</t>
  </si>
  <si>
    <t>Speedpuck</t>
  </si>
  <si>
    <t>% of Fleet</t>
  </si>
  <si>
    <t>103</t>
  </si>
  <si>
    <t>Youth Team U26</t>
  </si>
  <si>
    <t>Youth (Indiv) U26</t>
  </si>
  <si>
    <t>QP6</t>
  </si>
  <si>
    <t>I46</t>
  </si>
  <si>
    <t>AJA</t>
  </si>
  <si>
    <t>Youth Team U23</t>
  </si>
  <si>
    <t>Youth (Indiv) 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</si>
</sst>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0033CC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9" fontId="3" fillId="0" borderId="0" xfId="1" applyFont="1" applyAlignment="1">
      <alignment horizontal="center"/>
    </xf>
    <xf numFmtId="0" fontId="4" fillId="0" borderId="0" xfId="0" quotePrefix="1" applyFont="1"/>
    <xf numFmtId="164" fontId="0" fillId="0" borderId="0" xfId="0" applyNumberFormat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9" fontId="3" fillId="0" borderId="0" xfId="1" applyFont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3" fillId="0" borderId="0" xfId="1" applyFont="1" applyFill="1" applyAlignment="1">
      <alignment horizontal="center"/>
    </xf>
    <xf numFmtId="0" fontId="0" fillId="0" borderId="0" xfId="0" applyAlignment="1">
      <alignment horizontal="right"/>
    </xf>
    <xf numFmtId="9" fontId="0" fillId="0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wrapText="1"/>
    </xf>
    <xf numFmtId="9" fontId="4" fillId="0" borderId="0" xfId="1" applyFont="1" applyAlignment="1">
      <alignment horizontal="center"/>
    </xf>
    <xf numFmtId="0" fontId="3" fillId="0" borderId="4" xfId="0" applyFont="1" applyBorder="1" applyAlignment="1">
      <alignment horizontal="right"/>
    </xf>
    <xf numFmtId="0" fontId="10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9" fontId="4" fillId="0" borderId="0" xfId="1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1" fontId="4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" fontId="3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 indent="1"/>
    </xf>
    <xf numFmtId="0" fontId="4" fillId="0" borderId="0" xfId="2" applyNumberFormat="1" applyFont="1" applyFill="1" applyAlignment="1">
      <alignment horizontal="center"/>
    </xf>
    <xf numFmtId="0" fontId="3" fillId="0" borderId="0" xfId="0" applyFont="1" applyFill="1"/>
    <xf numFmtId="164" fontId="0" fillId="0" borderId="0" xfId="0" applyNumberForma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64" fontId="4" fillId="0" borderId="0" xfId="0" applyNumberFormat="1" applyFont="1" applyFill="1"/>
    <xf numFmtId="1" fontId="6" fillId="0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2" fontId="4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00FF00"/>
      <color rgb="FF00CC00"/>
      <color rgb="FFE2C0BA"/>
      <color rgb="FFDFB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8F09-DC41-4C11-A14B-5C5FCFFC5555}">
  <sheetPr>
    <tabColor rgb="FF00B050"/>
  </sheetPr>
  <dimension ref="A1:BM133"/>
  <sheetViews>
    <sheetView tabSelected="1" zoomScale="98" zoomScaleNormal="98" workbookViewId="0">
      <pane xSplit="10" ySplit="2" topLeftCell="AE86" activePane="bottomRight" state="frozen"/>
      <selection pane="topRight" activeCell="F1" sqref="F1"/>
      <selection pane="bottomLeft" activeCell="A3" sqref="A3"/>
      <selection pane="bottomRight" activeCell="AI105" sqref="AI105"/>
    </sheetView>
  </sheetViews>
  <sheetFormatPr defaultRowHeight="14.25" x14ac:dyDescent="0.45"/>
  <cols>
    <col min="1" max="1" width="8.59765625" hidden="1" customWidth="1"/>
    <col min="2" max="3" width="8.59765625" style="24" hidden="1" customWidth="1"/>
    <col min="4" max="4" width="7.59765625" customWidth="1"/>
    <col min="5" max="5" width="7.33203125" style="24" customWidth="1"/>
    <col min="6" max="6" width="10.73046875" style="5" bestFit="1" customWidth="1"/>
    <col min="7" max="7" width="6.9296875" style="5" customWidth="1"/>
    <col min="8" max="8" width="8.1328125" style="5" customWidth="1"/>
    <col min="9" max="9" width="19.33203125" style="5" bestFit="1" customWidth="1"/>
    <col min="10" max="10" width="13.265625" style="5" customWidth="1"/>
    <col min="11" max="12" width="9.46484375" style="5" customWidth="1"/>
    <col min="13" max="13" width="7.06640625" style="5" customWidth="1"/>
    <col min="14" max="14" width="15.9296875" style="5" customWidth="1"/>
    <col min="15" max="15" width="11.33203125" style="5" customWidth="1"/>
    <col min="16" max="17" width="9.6640625" style="5" customWidth="1"/>
    <col min="18" max="18" width="7.53125" style="5" customWidth="1"/>
    <col min="19" max="19" width="9.265625" style="5" customWidth="1"/>
    <col min="20" max="20" width="8.73046875" style="6" customWidth="1"/>
    <col min="21" max="21" width="8.33203125" style="5" customWidth="1"/>
    <col min="22" max="22" width="6.796875" style="5" customWidth="1"/>
    <col min="23" max="23" width="8.06640625" style="5" customWidth="1"/>
    <col min="24" max="24" width="7.33203125" style="5" customWidth="1"/>
    <col min="25" max="25" width="14.06640625" style="12" customWidth="1"/>
    <col min="26" max="26" width="8" style="5" customWidth="1"/>
    <col min="27" max="27" width="6.796875" style="5" customWidth="1"/>
    <col min="28" max="30" width="9.53125" style="5" customWidth="1"/>
    <col min="31" max="31" width="7.53125" style="5" customWidth="1"/>
    <col min="32" max="32" width="9.53125" style="5" customWidth="1"/>
    <col min="33" max="33" width="7.73046875" style="5" customWidth="1"/>
    <col min="34" max="34" width="11.46484375" style="12" customWidth="1"/>
    <col min="35" max="35" width="7.73046875" style="5" customWidth="1"/>
    <col min="36" max="36" width="10.265625" style="5" customWidth="1"/>
    <col min="37" max="37" width="13.265625" style="5" customWidth="1"/>
    <col min="38" max="41" width="9.3984375" style="6" customWidth="1"/>
    <col min="42" max="42" width="13.59765625" style="6" customWidth="1"/>
    <col min="43" max="44" width="13.59765625" style="5" customWidth="1"/>
    <col min="45" max="45" width="8.06640625" style="6" customWidth="1"/>
    <col min="46" max="46" width="7.265625" style="6" customWidth="1"/>
    <col min="47" max="48" width="12.6640625" style="5" customWidth="1"/>
    <col min="49" max="49" width="8.19921875" style="6" customWidth="1"/>
    <col min="50" max="50" width="13.265625" style="5" customWidth="1"/>
    <col min="51" max="51" width="12.1328125" style="5" customWidth="1"/>
    <col min="52" max="52" width="7.53125" style="5" customWidth="1"/>
    <col min="53" max="53" width="11.3984375" style="6" customWidth="1"/>
    <col min="54" max="55" width="11.3984375" style="6" hidden="1" customWidth="1"/>
    <col min="56" max="56" width="13.6640625" customWidth="1"/>
    <col min="57" max="57" width="10.33203125" style="5" customWidth="1"/>
    <col min="58" max="58" width="8.86328125" style="5" customWidth="1"/>
    <col min="59" max="59" width="7.6640625" customWidth="1"/>
    <col min="60" max="60" width="9.06640625" hidden="1" customWidth="1"/>
    <col min="61" max="61" width="13.6640625" customWidth="1"/>
  </cols>
  <sheetData>
    <row r="1" spans="1:61" s="4" customFormat="1" ht="14.65" customHeight="1" thickBot="1" x14ac:dyDescent="0.5">
      <c r="A1" s="47" t="s">
        <v>355</v>
      </c>
      <c r="B1" s="50"/>
      <c r="C1" s="51"/>
      <c r="D1" s="47" t="s">
        <v>356</v>
      </c>
      <c r="E1" s="50"/>
      <c r="F1" s="47" t="s">
        <v>23</v>
      </c>
      <c r="G1" s="51"/>
      <c r="H1" s="3"/>
      <c r="I1" s="47" t="s">
        <v>10</v>
      </c>
      <c r="J1" s="50"/>
      <c r="K1" s="50"/>
      <c r="L1" s="50"/>
      <c r="M1" s="50"/>
      <c r="N1" s="47" t="s">
        <v>12</v>
      </c>
      <c r="O1" s="50"/>
      <c r="P1" s="50"/>
      <c r="Q1" s="50"/>
      <c r="R1" s="50"/>
      <c r="S1" s="56" t="s">
        <v>292</v>
      </c>
      <c r="T1" s="55"/>
      <c r="U1" s="53" t="s">
        <v>261</v>
      </c>
      <c r="V1" s="53"/>
      <c r="W1" s="53"/>
      <c r="X1" s="53"/>
      <c r="Y1" s="54"/>
      <c r="Z1" s="53"/>
      <c r="AA1" s="53"/>
      <c r="AB1" s="53"/>
      <c r="AC1" s="53"/>
      <c r="AD1" s="53"/>
      <c r="AE1" s="53"/>
      <c r="AF1" s="53"/>
      <c r="AG1" s="55"/>
      <c r="AH1" s="40"/>
      <c r="AI1" s="37"/>
      <c r="AJ1" s="47" t="s">
        <v>15</v>
      </c>
      <c r="AK1" s="50"/>
      <c r="AL1" s="50"/>
      <c r="AM1" s="50"/>
      <c r="AN1" s="50"/>
      <c r="AO1" s="50"/>
      <c r="AP1" s="51"/>
      <c r="AQ1" s="47" t="s">
        <v>22</v>
      </c>
      <c r="AR1" s="50"/>
      <c r="AS1" s="50"/>
      <c r="AT1" s="50"/>
      <c r="AU1" s="52"/>
      <c r="AV1" s="52"/>
      <c r="AW1" s="52"/>
      <c r="AX1" s="50"/>
      <c r="AY1" s="50"/>
      <c r="AZ1" s="50"/>
      <c r="BA1" s="47" t="s">
        <v>34</v>
      </c>
      <c r="BB1" s="50"/>
      <c r="BC1" s="50"/>
      <c r="BD1" s="49"/>
      <c r="BE1" s="47" t="s">
        <v>35</v>
      </c>
      <c r="BF1" s="48"/>
      <c r="BG1" s="48"/>
      <c r="BH1" s="48"/>
      <c r="BI1" s="49"/>
    </row>
    <row r="2" spans="1:61" s="4" customFormat="1" ht="41.25" customHeight="1" thickBot="1" x14ac:dyDescent="0.5">
      <c r="A2" s="43" t="s">
        <v>244</v>
      </c>
      <c r="B2" s="44" t="s">
        <v>353</v>
      </c>
      <c r="C2" s="45" t="s">
        <v>865</v>
      </c>
      <c r="D2" s="1" t="s">
        <v>244</v>
      </c>
      <c r="E2" s="3" t="s">
        <v>353</v>
      </c>
      <c r="F2" s="1" t="s">
        <v>5</v>
      </c>
      <c r="G2" s="2" t="s">
        <v>6</v>
      </c>
      <c r="H2" s="3" t="s">
        <v>481</v>
      </c>
      <c r="I2" s="1" t="s">
        <v>8</v>
      </c>
      <c r="J2" s="3" t="s">
        <v>9</v>
      </c>
      <c r="K2" s="3" t="s">
        <v>13</v>
      </c>
      <c r="L2" s="3" t="s">
        <v>482</v>
      </c>
      <c r="M2" s="3" t="s">
        <v>11</v>
      </c>
      <c r="N2" s="1" t="s">
        <v>8</v>
      </c>
      <c r="O2" s="3" t="s">
        <v>9</v>
      </c>
      <c r="P2" s="3" t="s">
        <v>13</v>
      </c>
      <c r="Q2" s="3" t="s">
        <v>482</v>
      </c>
      <c r="R2" s="3" t="s">
        <v>11</v>
      </c>
      <c r="S2" s="1" t="s">
        <v>357</v>
      </c>
      <c r="T2" s="2" t="s">
        <v>291</v>
      </c>
      <c r="U2" s="3" t="s">
        <v>223</v>
      </c>
      <c r="V2" s="3" t="s">
        <v>867</v>
      </c>
      <c r="W2" s="3" t="s">
        <v>872</v>
      </c>
      <c r="X2" s="3" t="s">
        <v>199</v>
      </c>
      <c r="Y2" s="3" t="s">
        <v>348</v>
      </c>
      <c r="Z2" s="3" t="s">
        <v>220</v>
      </c>
      <c r="AA2" s="3" t="s">
        <v>222</v>
      </c>
      <c r="AB2" s="3" t="s">
        <v>221</v>
      </c>
      <c r="AC2" s="3" t="s">
        <v>354</v>
      </c>
      <c r="AD2" s="3" t="s">
        <v>260</v>
      </c>
      <c r="AE2" s="3" t="s">
        <v>855</v>
      </c>
      <c r="AF2" s="3" t="s">
        <v>868</v>
      </c>
      <c r="AG2" s="3" t="s">
        <v>873</v>
      </c>
      <c r="AH2" s="1" t="s">
        <v>856</v>
      </c>
      <c r="AI2" s="2" t="s">
        <v>857</v>
      </c>
      <c r="AJ2" s="1" t="s">
        <v>0</v>
      </c>
      <c r="AK2" s="3" t="s">
        <v>24</v>
      </c>
      <c r="AL2" s="3" t="s">
        <v>7</v>
      </c>
      <c r="AM2" s="3" t="s">
        <v>262</v>
      </c>
      <c r="AN2" s="3" t="s">
        <v>227</v>
      </c>
      <c r="AO2" s="3" t="s">
        <v>228</v>
      </c>
      <c r="AP2" s="3" t="s">
        <v>14</v>
      </c>
      <c r="AQ2" s="1" t="s">
        <v>16</v>
      </c>
      <c r="AR2" s="3" t="s">
        <v>17</v>
      </c>
      <c r="AS2" s="3" t="s">
        <v>225</v>
      </c>
      <c r="AT2" s="2" t="s">
        <v>37</v>
      </c>
      <c r="AU2" s="1" t="s">
        <v>18</v>
      </c>
      <c r="AV2" s="3" t="s">
        <v>19</v>
      </c>
      <c r="AW2" s="3" t="s">
        <v>225</v>
      </c>
      <c r="AX2" s="1" t="s">
        <v>20</v>
      </c>
      <c r="AY2" s="3" t="s">
        <v>21</v>
      </c>
      <c r="AZ2" s="2" t="s">
        <v>225</v>
      </c>
      <c r="BA2" s="3" t="s">
        <v>1</v>
      </c>
      <c r="BB2" s="3" t="s">
        <v>33</v>
      </c>
      <c r="BC2" s="3" t="s">
        <v>234</v>
      </c>
      <c r="BD2" s="2" t="s">
        <v>248</v>
      </c>
      <c r="BE2" s="1" t="s">
        <v>2</v>
      </c>
      <c r="BF2" s="3" t="s">
        <v>3</v>
      </c>
      <c r="BG2" s="3" t="s">
        <v>4</v>
      </c>
      <c r="BH2" s="3" t="s">
        <v>36</v>
      </c>
      <c r="BI2" s="2" t="s">
        <v>243</v>
      </c>
    </row>
    <row r="3" spans="1:61" x14ac:dyDescent="0.45">
      <c r="A3" s="6"/>
      <c r="D3" s="6" t="s">
        <v>245</v>
      </c>
      <c r="E3" s="24">
        <v>1</v>
      </c>
      <c r="F3" s="6" t="s">
        <v>72</v>
      </c>
      <c r="G3" s="6">
        <v>888</v>
      </c>
      <c r="H3" s="13" t="s">
        <v>725</v>
      </c>
      <c r="I3" s="5" t="s">
        <v>363</v>
      </c>
      <c r="J3" s="5" t="s">
        <v>364</v>
      </c>
      <c r="K3" s="6" t="s">
        <v>26</v>
      </c>
      <c r="L3" s="6">
        <v>1971</v>
      </c>
      <c r="M3" s="7">
        <f t="shared" ref="M3:M34" si="0">$F$105-L3</f>
        <v>54</v>
      </c>
      <c r="N3" s="5" t="s">
        <v>726</v>
      </c>
      <c r="O3" s="5" t="s">
        <v>727</v>
      </c>
      <c r="P3" s="6" t="s">
        <v>26</v>
      </c>
      <c r="Q3" s="6">
        <v>2003</v>
      </c>
      <c r="R3" s="7">
        <f t="shared" ref="R3:R34" si="1">$F$105-Q3</f>
        <v>22</v>
      </c>
      <c r="S3" s="31">
        <v>0</v>
      </c>
      <c r="T3" s="26">
        <v>0</v>
      </c>
      <c r="U3" s="7" t="str">
        <f>IF(M3&lt;50," ",IF(R3&lt;50," ","Yes"))</f>
        <v xml:space="preserve"> </v>
      </c>
      <c r="V3" s="7" t="str">
        <f>IF($M3&gt;26," ",IF($R3&gt;26," ",IF($M3+$R3=0," ","Yes")))</f>
        <v xml:space="preserve"> </v>
      </c>
      <c r="W3" s="7" t="str">
        <f>IF($M3&gt;22," ",IF($R3&gt;22," ",IF($M3+$R3=0," ","Yes")))</f>
        <v xml:space="preserve"> </v>
      </c>
      <c r="X3" s="7" t="str">
        <f>IF(I3=N3,"Yes"," ")</f>
        <v xml:space="preserve"> </v>
      </c>
      <c r="Y3" s="7"/>
      <c r="Z3" s="7" t="str">
        <f>IF(K3="F",IF(P3="F","Yes"," ")," ")</f>
        <v xml:space="preserve"> </v>
      </c>
      <c r="AA3" s="7" t="str">
        <f>IF(K3="M",IF($P3="M","Yes"," ")," ")</f>
        <v>Yes</v>
      </c>
      <c r="AB3" s="7" t="str">
        <f t="shared" ref="AB3:AB34" si="2">IF(Z3="Yes"," ",IF(AA3="Yes"," ","Yes"))</f>
        <v xml:space="preserve"> </v>
      </c>
      <c r="AC3" s="7"/>
      <c r="AD3" s="7" t="str">
        <f t="shared" ref="AD3:AD34" si="3">IF($K3="F","Yes"," ")</f>
        <v xml:space="preserve"> </v>
      </c>
      <c r="AE3" s="7" t="str">
        <f t="shared" ref="AE3:AE34" si="4">IF(AT3="CONV","Yes"," ")</f>
        <v xml:space="preserve"> </v>
      </c>
      <c r="AF3" s="7">
        <f>IF($V3="Yes",2,IF($R3&lt;26,1,IF($M3&lt;26,1," ")))</f>
        <v>1</v>
      </c>
      <c r="AG3" s="7">
        <f>IF($V3="Yes",2,IF($R3&lt;23,1,IF($M3&lt;23,1," ")))</f>
        <v>1</v>
      </c>
      <c r="AH3" s="12" t="s">
        <v>858</v>
      </c>
      <c r="AI3" s="6" t="s">
        <v>499</v>
      </c>
      <c r="AJ3" s="5" t="s">
        <v>224</v>
      </c>
      <c r="AK3" s="5" t="s">
        <v>39</v>
      </c>
      <c r="AL3" s="6">
        <v>2024</v>
      </c>
      <c r="AM3" s="7">
        <f t="shared" ref="AM3:AM34" si="5">$F$105-AL3</f>
        <v>1</v>
      </c>
      <c r="AN3" s="6" t="s">
        <v>728</v>
      </c>
      <c r="AO3" s="6" t="s">
        <v>729</v>
      </c>
      <c r="AP3" s="6">
        <v>1395</v>
      </c>
      <c r="AQ3" s="5" t="s">
        <v>229</v>
      </c>
      <c r="AR3" s="5" t="s">
        <v>730</v>
      </c>
      <c r="AS3" s="6">
        <v>2025</v>
      </c>
      <c r="AT3" s="6" t="s">
        <v>30</v>
      </c>
      <c r="AU3" s="5" t="s">
        <v>229</v>
      </c>
      <c r="AV3" s="5" t="s">
        <v>731</v>
      </c>
      <c r="AW3" s="6">
        <v>2025</v>
      </c>
      <c r="AX3" s="5" t="s">
        <v>229</v>
      </c>
      <c r="AY3" s="5" t="s">
        <v>732</v>
      </c>
      <c r="AZ3" s="6">
        <v>2025</v>
      </c>
      <c r="BA3" s="6">
        <v>174.8</v>
      </c>
      <c r="BB3" s="8" t="str">
        <f t="shared" ref="BB3:BB23" si="6">IF(BD3&gt;7,"TOO LIGHT"," ")</f>
        <v xml:space="preserve"> </v>
      </c>
      <c r="BC3" s="7">
        <f t="shared" ref="BC3:BC34" si="7">IF(BA3&gt;180,BA3-180,0)</f>
        <v>0</v>
      </c>
      <c r="BD3" s="9">
        <f>IF(BA3&gt;180,0,IF(BA3&gt;0,180-BA3," "))</f>
        <v>5.1999999999999886</v>
      </c>
      <c r="BE3" s="6">
        <v>78.2</v>
      </c>
      <c r="BF3" s="6">
        <v>77.7</v>
      </c>
      <c r="BG3" s="20">
        <f t="shared" ref="BG3:BG34" si="8">BE3+BF3</f>
        <v>155.9</v>
      </c>
      <c r="BH3" s="20">
        <f t="shared" ref="BH3:BH34" si="9">(150-BG3)</f>
        <v>-5.9000000000000057</v>
      </c>
      <c r="BI3" s="20">
        <f>IF(BG3&gt;150,0,IF(BA3&gt;180,+BH3/2-(BA3-180),BH3/2))</f>
        <v>0</v>
      </c>
    </row>
    <row r="4" spans="1:61" x14ac:dyDescent="0.45">
      <c r="A4" s="6"/>
      <c r="D4" s="6" t="s">
        <v>245</v>
      </c>
      <c r="E4" s="24">
        <v>2</v>
      </c>
      <c r="F4" s="6" t="s">
        <v>72</v>
      </c>
      <c r="G4" s="6">
        <v>7</v>
      </c>
      <c r="H4" s="13" t="s">
        <v>827</v>
      </c>
      <c r="I4" s="5" t="s">
        <v>360</v>
      </c>
      <c r="J4" s="5" t="s">
        <v>361</v>
      </c>
      <c r="K4" s="6" t="s">
        <v>26</v>
      </c>
      <c r="L4" s="6">
        <v>2002</v>
      </c>
      <c r="M4" s="7">
        <f t="shared" si="0"/>
        <v>23</v>
      </c>
      <c r="N4" s="5" t="s">
        <v>360</v>
      </c>
      <c r="O4" s="5" t="s">
        <v>362</v>
      </c>
      <c r="P4" s="6" t="s">
        <v>26</v>
      </c>
      <c r="Q4" s="6">
        <v>2000</v>
      </c>
      <c r="R4" s="7">
        <f t="shared" si="1"/>
        <v>25</v>
      </c>
      <c r="S4" s="31">
        <v>0</v>
      </c>
      <c r="T4" s="26">
        <v>2</v>
      </c>
      <c r="U4" s="7" t="str">
        <f>IF(M4&lt;50," ",IF(R4&lt;50," ","Yes"))</f>
        <v xml:space="preserve"> </v>
      </c>
      <c r="V4" s="36" t="str">
        <f>IF($M4&gt;26," ",IF($R4&gt;26," ",IF(M4+R4=0," ","Yes")))</f>
        <v>Yes</v>
      </c>
      <c r="W4" s="7" t="str">
        <f>IF($M4&gt;22," ",IF($R4&gt;22," ",IF($M4+$R4=0," ","Yes")))</f>
        <v xml:space="preserve"> </v>
      </c>
      <c r="X4" s="36" t="str">
        <f>IF(I4=N4,"Yes"," ")</f>
        <v>Yes</v>
      </c>
      <c r="Y4" s="12" t="s">
        <v>351</v>
      </c>
      <c r="Z4" s="7" t="str">
        <f>IF(K4="F",IF(P4="F","Yes"," ")," ")</f>
        <v xml:space="preserve"> </v>
      </c>
      <c r="AA4" s="7" t="str">
        <f>IF(K4="M",IF($P4="M","Yes"," ")," ")</f>
        <v>Yes</v>
      </c>
      <c r="AB4" s="7" t="str">
        <f t="shared" si="2"/>
        <v xml:space="preserve"> </v>
      </c>
      <c r="AC4" s="7"/>
      <c r="AD4" s="7" t="str">
        <f t="shared" si="3"/>
        <v xml:space="preserve"> </v>
      </c>
      <c r="AE4" s="7" t="str">
        <f t="shared" si="4"/>
        <v xml:space="preserve"> </v>
      </c>
      <c r="AF4" s="7">
        <f>IF($V4="Yes",2,IF($R4&lt;26,1,IF($M4&lt;26,1," ")))</f>
        <v>2</v>
      </c>
      <c r="AG4" s="7">
        <f>IF($V4="Yes",2,IF($R4&lt;23,1,IF($M4&lt;23,1," ")))</f>
        <v>2</v>
      </c>
      <c r="AH4" s="12" t="s">
        <v>858</v>
      </c>
      <c r="AI4" s="6" t="s">
        <v>499</v>
      </c>
      <c r="AJ4" s="5" t="s">
        <v>224</v>
      </c>
      <c r="AK4" s="5" t="s">
        <v>39</v>
      </c>
      <c r="AL4" s="6">
        <v>2021</v>
      </c>
      <c r="AM4" s="7">
        <f t="shared" si="5"/>
        <v>4</v>
      </c>
      <c r="AN4" s="6" t="s">
        <v>219</v>
      </c>
      <c r="AO4" s="6" t="s">
        <v>219</v>
      </c>
      <c r="AP4" s="6">
        <v>1301</v>
      </c>
      <c r="AQ4" s="5" t="s">
        <v>229</v>
      </c>
      <c r="AR4" s="5" t="s">
        <v>219</v>
      </c>
      <c r="AS4" s="6">
        <v>2020</v>
      </c>
      <c r="AT4" s="6" t="s">
        <v>30</v>
      </c>
      <c r="AU4" s="5" t="s">
        <v>229</v>
      </c>
      <c r="AV4" s="5" t="s">
        <v>844</v>
      </c>
      <c r="AW4" s="6">
        <v>2022</v>
      </c>
      <c r="AX4" s="5" t="s">
        <v>229</v>
      </c>
      <c r="AY4" s="5" t="s">
        <v>845</v>
      </c>
      <c r="AZ4" s="6">
        <v>2023</v>
      </c>
      <c r="BA4" s="6">
        <v>177.8</v>
      </c>
      <c r="BB4" s="8" t="str">
        <f t="shared" si="6"/>
        <v xml:space="preserve"> </v>
      </c>
      <c r="BC4" s="7">
        <f t="shared" si="7"/>
        <v>0</v>
      </c>
      <c r="BD4" s="9">
        <f>IF(BA4&gt;180,0,IF(BA4&gt;0,180-BA4," "))</f>
        <v>2.1999999999999886</v>
      </c>
      <c r="BE4" s="6">
        <v>74.599999999999994</v>
      </c>
      <c r="BF4" s="6">
        <v>77.55</v>
      </c>
      <c r="BG4" s="20">
        <f t="shared" si="8"/>
        <v>152.14999999999998</v>
      </c>
      <c r="BH4" s="20">
        <f t="shared" si="9"/>
        <v>-2.1499999999999773</v>
      </c>
      <c r="BI4" s="20">
        <f>IF(BG4&gt;150,0,IF(BA4&gt;180,+BH4/2-(BA4-180),BH4/2))</f>
        <v>0</v>
      </c>
    </row>
    <row r="5" spans="1:61" x14ac:dyDescent="0.45">
      <c r="A5" s="6" t="s">
        <v>245</v>
      </c>
      <c r="B5" s="24">
        <v>2</v>
      </c>
      <c r="C5" s="18">
        <f>B5/B$100</f>
        <v>1.5267175572519083E-2</v>
      </c>
      <c r="D5" s="6" t="s">
        <v>245</v>
      </c>
      <c r="E5" s="24">
        <v>3</v>
      </c>
      <c r="F5" s="6" t="s">
        <v>72</v>
      </c>
      <c r="G5" s="6">
        <v>3</v>
      </c>
      <c r="H5" s="13" t="s">
        <v>775</v>
      </c>
      <c r="I5" s="5" t="s">
        <v>73</v>
      </c>
      <c r="J5" s="5" t="s">
        <v>74</v>
      </c>
      <c r="K5" s="6" t="s">
        <v>26</v>
      </c>
      <c r="L5" s="6">
        <v>1968</v>
      </c>
      <c r="M5" s="7">
        <f t="shared" si="0"/>
        <v>57</v>
      </c>
      <c r="N5" s="5" t="s">
        <v>75</v>
      </c>
      <c r="O5" s="5" t="s">
        <v>76</v>
      </c>
      <c r="P5" s="6" t="s">
        <v>26</v>
      </c>
      <c r="Q5" s="6">
        <v>1993</v>
      </c>
      <c r="R5" s="7">
        <f t="shared" si="1"/>
        <v>32</v>
      </c>
      <c r="S5" s="31">
        <v>2</v>
      </c>
      <c r="T5" s="26">
        <v>0</v>
      </c>
      <c r="U5" s="7" t="str">
        <f>IF(M5&lt;50," ",IF(R5&lt;50," ","Yes"))</f>
        <v xml:space="preserve"> </v>
      </c>
      <c r="V5" s="7" t="str">
        <f>IF($M5&gt;26," ",IF($R5&gt;26," ",IF(M5+R5=0," ","Yes")))</f>
        <v xml:space="preserve"> </v>
      </c>
      <c r="W5" s="7" t="str">
        <f>IF($M5&gt;22," ",IF($R5&gt;22," ",IF($M5+$R5=0," ","Yes")))</f>
        <v xml:space="preserve"> </v>
      </c>
      <c r="X5" s="7" t="str">
        <f>IF(I5=N5,"Yes"," ")</f>
        <v xml:space="preserve"> </v>
      </c>
      <c r="Y5" s="7"/>
      <c r="Z5" s="7" t="str">
        <f>IF(K5="F",IF(P5="F","Yes"," ")," ")</f>
        <v xml:space="preserve"> </v>
      </c>
      <c r="AA5" s="7" t="str">
        <f>IF(K5="M",IF($P5="M","Yes"," ")," ")</f>
        <v>Yes</v>
      </c>
      <c r="AB5" s="7" t="str">
        <f t="shared" si="2"/>
        <v xml:space="preserve"> </v>
      </c>
      <c r="AC5" s="7"/>
      <c r="AD5" s="7" t="str">
        <f t="shared" si="3"/>
        <v xml:space="preserve"> </v>
      </c>
      <c r="AE5" s="7" t="str">
        <f t="shared" si="4"/>
        <v xml:space="preserve"> </v>
      </c>
      <c r="AF5" s="7" t="str">
        <f>IF($V5="Yes",2,IF($R5&lt;26,1,IF($M5&lt;26,1," ")))</f>
        <v xml:space="preserve"> </v>
      </c>
      <c r="AG5" s="7" t="str">
        <f>IF($V5="Yes",2,IF($R5&lt;23,1,IF($M5&lt;23,1," ")))</f>
        <v xml:space="preserve"> </v>
      </c>
      <c r="AH5" s="12" t="s">
        <v>858</v>
      </c>
      <c r="AI5" s="6" t="s">
        <v>499</v>
      </c>
      <c r="AJ5" s="5" t="s">
        <v>40</v>
      </c>
      <c r="AK5" s="5" t="s">
        <v>77</v>
      </c>
      <c r="AL5" s="6">
        <v>2024</v>
      </c>
      <c r="AM5" s="7">
        <f t="shared" si="5"/>
        <v>1</v>
      </c>
      <c r="AN5" s="6" t="s">
        <v>869</v>
      </c>
      <c r="AO5" s="6" t="s">
        <v>776</v>
      </c>
      <c r="AP5" s="6">
        <v>1349</v>
      </c>
      <c r="AQ5" s="5" t="s">
        <v>230</v>
      </c>
      <c r="AR5" s="5" t="s">
        <v>777</v>
      </c>
      <c r="AS5" s="6">
        <v>2025</v>
      </c>
      <c r="AT5" s="6" t="s">
        <v>30</v>
      </c>
      <c r="AU5" s="5" t="s">
        <v>230</v>
      </c>
      <c r="AV5" s="5" t="s">
        <v>778</v>
      </c>
      <c r="AW5" s="6">
        <v>2025</v>
      </c>
      <c r="AX5" s="5" t="s">
        <v>854</v>
      </c>
      <c r="AY5" s="5" t="s">
        <v>779</v>
      </c>
      <c r="AZ5" s="6">
        <v>2025</v>
      </c>
      <c r="BA5" s="6">
        <v>180.2</v>
      </c>
      <c r="BB5" s="8" t="str">
        <f t="shared" si="6"/>
        <v xml:space="preserve"> </v>
      </c>
      <c r="BC5" s="7">
        <f t="shared" si="7"/>
        <v>0.19999999999998863</v>
      </c>
      <c r="BD5" s="9">
        <f>IF(BA5&gt;180,0,IF(BA5&gt;0,180-BA5," "))</f>
        <v>0</v>
      </c>
      <c r="BE5" s="6">
        <v>77.5</v>
      </c>
      <c r="BF5" s="6">
        <v>73.900000000000006</v>
      </c>
      <c r="BG5" s="10">
        <f t="shared" si="8"/>
        <v>151.4</v>
      </c>
      <c r="BH5" s="10">
        <f t="shared" si="9"/>
        <v>-1.4000000000000057</v>
      </c>
      <c r="BI5" s="20">
        <f>IF(BG5&gt;150,0,IF(BA5&gt;180,+BH5/2-(BA5-180),BH5/2))</f>
        <v>0</v>
      </c>
    </row>
    <row r="6" spans="1:61" x14ac:dyDescent="0.45">
      <c r="A6" s="6"/>
      <c r="D6" s="6" t="s">
        <v>245</v>
      </c>
      <c r="E6" s="24">
        <v>4</v>
      </c>
      <c r="F6" s="6" t="s">
        <v>72</v>
      </c>
      <c r="G6" s="13" t="s">
        <v>122</v>
      </c>
      <c r="H6" s="13" t="s">
        <v>590</v>
      </c>
      <c r="I6" s="5" t="s">
        <v>123</v>
      </c>
      <c r="J6" s="5" t="s">
        <v>124</v>
      </c>
      <c r="K6" s="6" t="s">
        <v>26</v>
      </c>
      <c r="L6" s="6">
        <v>1977</v>
      </c>
      <c r="M6" s="7">
        <f t="shared" si="0"/>
        <v>48</v>
      </c>
      <c r="N6" s="5" t="s">
        <v>125</v>
      </c>
      <c r="O6" s="5" t="s">
        <v>126</v>
      </c>
      <c r="P6" s="6" t="s">
        <v>26</v>
      </c>
      <c r="Q6" s="6">
        <v>2001</v>
      </c>
      <c r="R6" s="7">
        <f t="shared" si="1"/>
        <v>24</v>
      </c>
      <c r="S6" s="31">
        <v>0</v>
      </c>
      <c r="T6" s="26">
        <v>0</v>
      </c>
      <c r="U6" s="7" t="str">
        <f>IF(M6&lt;50," ",IF(R6&lt;50," ","Yes"))</f>
        <v xml:space="preserve"> </v>
      </c>
      <c r="V6" s="7" t="str">
        <f>IF($M6&gt;26," ",IF($R6&gt;26," ",IF(M6+R6=0," ","Yes")))</f>
        <v xml:space="preserve"> </v>
      </c>
      <c r="W6" s="7" t="str">
        <f>IF($M6&gt;22," ",IF($R6&gt;22," ",IF($M6+$R6=0," ","Yes")))</f>
        <v xml:space="preserve"> </v>
      </c>
      <c r="X6" s="7" t="str">
        <f>IF(I6=N6,"Yes"," ")</f>
        <v xml:space="preserve"> </v>
      </c>
      <c r="Z6" s="7" t="str">
        <f>IF(K6="F",IF(P6="F","Yes"," ")," ")</f>
        <v xml:space="preserve"> </v>
      </c>
      <c r="AA6" s="7" t="str">
        <f>IF(K6="M",IF($P6="M","Yes"," ")," ")</f>
        <v>Yes</v>
      </c>
      <c r="AB6" s="7" t="str">
        <f t="shared" si="2"/>
        <v xml:space="preserve"> </v>
      </c>
      <c r="AC6" s="7"/>
      <c r="AD6" s="7" t="str">
        <f t="shared" si="3"/>
        <v xml:space="preserve"> </v>
      </c>
      <c r="AE6" s="7" t="str">
        <f t="shared" si="4"/>
        <v xml:space="preserve"> </v>
      </c>
      <c r="AF6" s="7">
        <f>IF($V6="Yes",2,IF($R6&lt;26,1,IF($M6&lt;26,1," ")))</f>
        <v>1</v>
      </c>
      <c r="AG6" s="7" t="str">
        <f>IF($V6="Yes",2,IF($R6&lt;23,1,IF($M6&lt;23,1," ")))</f>
        <v xml:space="preserve"> </v>
      </c>
      <c r="AH6" s="12" t="s">
        <v>309</v>
      </c>
      <c r="AI6" s="6" t="s">
        <v>499</v>
      </c>
      <c r="AJ6" s="5" t="s">
        <v>27</v>
      </c>
      <c r="AK6" s="5" t="s">
        <v>28</v>
      </c>
      <c r="AL6" s="6">
        <v>2025</v>
      </c>
      <c r="AM6" s="7">
        <f t="shared" si="5"/>
        <v>0</v>
      </c>
      <c r="AN6" s="6" t="s">
        <v>591</v>
      </c>
      <c r="AO6" s="6" t="s">
        <v>592</v>
      </c>
      <c r="AP6" s="6">
        <v>1520</v>
      </c>
      <c r="AQ6" s="5" t="s">
        <v>29</v>
      </c>
      <c r="AR6" s="5" t="s">
        <v>593</v>
      </c>
      <c r="AS6" s="6">
        <v>2025</v>
      </c>
      <c r="AT6" s="6" t="s">
        <v>30</v>
      </c>
      <c r="AU6" s="5" t="s">
        <v>29</v>
      </c>
      <c r="AV6" s="5" t="s">
        <v>594</v>
      </c>
      <c r="AW6" s="6">
        <v>2025</v>
      </c>
      <c r="AX6" s="5" t="s">
        <v>29</v>
      </c>
      <c r="AY6" s="5" t="s">
        <v>595</v>
      </c>
      <c r="AZ6" s="6">
        <v>2025</v>
      </c>
      <c r="BA6" s="6">
        <v>182.05</v>
      </c>
      <c r="BB6" s="8" t="str">
        <f t="shared" si="6"/>
        <v xml:space="preserve"> </v>
      </c>
      <c r="BC6" s="7">
        <f t="shared" si="7"/>
        <v>2.0500000000000114</v>
      </c>
      <c r="BD6" s="9">
        <f>IF(BA6&gt;180,0,IF(BA6&gt;0,180-BA6," "))</f>
        <v>0</v>
      </c>
      <c r="BE6" s="6">
        <v>82.3</v>
      </c>
      <c r="BF6" s="6">
        <v>81.2</v>
      </c>
      <c r="BG6" s="20">
        <f t="shared" si="8"/>
        <v>163.5</v>
      </c>
      <c r="BH6" s="20">
        <f t="shared" si="9"/>
        <v>-13.5</v>
      </c>
      <c r="BI6" s="20">
        <f>IF(BG6&gt;150,0,IF(BA6&gt;180,+BH6/2-(BA6-180),BH6/2))</f>
        <v>0</v>
      </c>
    </row>
    <row r="7" spans="1:61" x14ac:dyDescent="0.45">
      <c r="A7" s="6" t="s">
        <v>245</v>
      </c>
      <c r="B7" s="24">
        <v>5</v>
      </c>
      <c r="C7" s="18">
        <f t="shared" ref="C7:C12" si="10">B7/B$100</f>
        <v>3.8167938931297711E-2</v>
      </c>
      <c r="D7" s="6" t="s">
        <v>245</v>
      </c>
      <c r="E7" s="24">
        <v>5</v>
      </c>
      <c r="F7" s="6" t="s">
        <v>48</v>
      </c>
      <c r="G7" s="6">
        <v>11</v>
      </c>
      <c r="H7" s="13" t="s">
        <v>531</v>
      </c>
      <c r="I7" s="5" t="s">
        <v>88</v>
      </c>
      <c r="J7" s="5" t="s">
        <v>89</v>
      </c>
      <c r="K7" s="6" t="s">
        <v>26</v>
      </c>
      <c r="L7" s="6">
        <v>1976</v>
      </c>
      <c r="M7" s="7">
        <f t="shared" si="0"/>
        <v>49</v>
      </c>
      <c r="N7" s="5" t="s">
        <v>90</v>
      </c>
      <c r="O7" s="5" t="s">
        <v>91</v>
      </c>
      <c r="P7" s="6" t="s">
        <v>26</v>
      </c>
      <c r="Q7" s="6">
        <v>1968</v>
      </c>
      <c r="R7" s="7">
        <f t="shared" si="1"/>
        <v>57</v>
      </c>
      <c r="S7" s="31">
        <v>2</v>
      </c>
      <c r="T7" s="26">
        <v>0</v>
      </c>
      <c r="U7" s="7" t="str">
        <f>IF(M7&lt;50," ",IF(R7&lt;50," ","Yes"))</f>
        <v xml:space="preserve"> </v>
      </c>
      <c r="V7" s="7" t="str">
        <f>IF($M7&gt;26," ",IF($R7&gt;26," ",IF(M7+R7=0," ","Yes")))</f>
        <v xml:space="preserve"> </v>
      </c>
      <c r="W7" s="7" t="str">
        <f>IF($M7&gt;22," ",IF($R7&gt;22," ",IF($M7+$R7=0," ","Yes")))</f>
        <v xml:space="preserve"> </v>
      </c>
      <c r="X7" s="7" t="str">
        <f>IF(I7=N7,"Yes"," ")</f>
        <v xml:space="preserve"> </v>
      </c>
      <c r="Z7" s="7" t="str">
        <f>IF(K7="F",IF(P7="F","Yes"," ")," ")</f>
        <v xml:space="preserve"> </v>
      </c>
      <c r="AA7" s="7" t="str">
        <f>IF(K7="M",IF($P7="M","Yes"," ")," ")</f>
        <v>Yes</v>
      </c>
      <c r="AB7" s="7" t="str">
        <f t="shared" si="2"/>
        <v xml:space="preserve"> </v>
      </c>
      <c r="AC7" s="7"/>
      <c r="AD7" s="7" t="str">
        <f t="shared" si="3"/>
        <v xml:space="preserve"> </v>
      </c>
      <c r="AE7" s="7" t="str">
        <f t="shared" si="4"/>
        <v xml:space="preserve"> </v>
      </c>
      <c r="AF7" s="7" t="str">
        <f>IF($V7="Yes",2,IF($R7&lt;26,1,IF($M7&lt;26,1," ")))</f>
        <v xml:space="preserve"> </v>
      </c>
      <c r="AG7" s="7" t="str">
        <f>IF($V7="Yes",2,IF($R7&lt;23,1,IF($M7&lt;23,1," ")))</f>
        <v xml:space="preserve"> </v>
      </c>
      <c r="AH7" s="12" t="s">
        <v>858</v>
      </c>
      <c r="AI7" s="6" t="s">
        <v>499</v>
      </c>
      <c r="AJ7" s="5" t="s">
        <v>161</v>
      </c>
      <c r="AK7" s="5" t="s">
        <v>44</v>
      </c>
      <c r="AL7" s="6">
        <v>2024</v>
      </c>
      <c r="AM7" s="7">
        <f t="shared" si="5"/>
        <v>1</v>
      </c>
      <c r="AN7" s="6" t="s">
        <v>344</v>
      </c>
      <c r="AO7" s="6" t="s">
        <v>532</v>
      </c>
      <c r="AP7" s="6">
        <v>1541</v>
      </c>
      <c r="AQ7" s="5" t="s">
        <v>161</v>
      </c>
      <c r="AR7" s="5" t="s">
        <v>345</v>
      </c>
      <c r="AS7" s="6">
        <v>2024</v>
      </c>
      <c r="AT7" s="6" t="s">
        <v>30</v>
      </c>
      <c r="AU7" s="5" t="s">
        <v>161</v>
      </c>
      <c r="AV7" s="5" t="s">
        <v>346</v>
      </c>
      <c r="AW7" s="6">
        <v>2024</v>
      </c>
      <c r="AX7" s="5" t="s">
        <v>161</v>
      </c>
      <c r="AY7" s="5" t="s">
        <v>533</v>
      </c>
      <c r="AZ7" s="6">
        <v>2024</v>
      </c>
      <c r="BA7" s="6">
        <v>185.15</v>
      </c>
      <c r="BB7" s="8" t="str">
        <f t="shared" si="6"/>
        <v xml:space="preserve"> </v>
      </c>
      <c r="BC7" s="7">
        <f t="shared" si="7"/>
        <v>5.1500000000000057</v>
      </c>
      <c r="BD7" s="9">
        <f>IF(BA7&gt;180,0,IF(BA7&gt;0,180-BA7," "))</f>
        <v>0</v>
      </c>
      <c r="BE7" s="6">
        <v>75</v>
      </c>
      <c r="BF7" s="6">
        <v>79.400000000000006</v>
      </c>
      <c r="BG7" s="10">
        <f t="shared" si="8"/>
        <v>154.4</v>
      </c>
      <c r="BH7" s="10">
        <f t="shared" si="9"/>
        <v>-4.4000000000000057</v>
      </c>
      <c r="BI7" s="20">
        <f>IF(BG7&gt;150,0,IF(BA7&gt;180,+BH7/2-(BA7-180),BH7/2))</f>
        <v>0</v>
      </c>
    </row>
    <row r="8" spans="1:61" x14ac:dyDescent="0.45">
      <c r="A8" s="6" t="s">
        <v>245</v>
      </c>
      <c r="B8" s="24">
        <v>1</v>
      </c>
      <c r="C8" s="18">
        <f t="shared" si="10"/>
        <v>7.6335877862595417E-3</v>
      </c>
      <c r="D8" s="6" t="s">
        <v>245</v>
      </c>
      <c r="E8" s="24">
        <v>6</v>
      </c>
      <c r="F8" s="6" t="s">
        <v>69</v>
      </c>
      <c r="G8" s="13" t="s">
        <v>181</v>
      </c>
      <c r="H8" s="13" t="s">
        <v>539</v>
      </c>
      <c r="I8" s="5" t="s">
        <v>182</v>
      </c>
      <c r="J8" s="5" t="s">
        <v>183</v>
      </c>
      <c r="K8" s="6" t="s">
        <v>26</v>
      </c>
      <c r="L8" s="6">
        <v>1991</v>
      </c>
      <c r="M8" s="7">
        <f t="shared" si="0"/>
        <v>34</v>
      </c>
      <c r="N8" s="5" t="s">
        <v>184</v>
      </c>
      <c r="O8" s="5" t="s">
        <v>185</v>
      </c>
      <c r="P8" s="6" t="s">
        <v>26</v>
      </c>
      <c r="Q8" s="6">
        <v>1995</v>
      </c>
      <c r="R8" s="7">
        <f t="shared" si="1"/>
        <v>30</v>
      </c>
      <c r="S8" s="31">
        <v>2</v>
      </c>
      <c r="T8" s="26">
        <v>0</v>
      </c>
      <c r="U8" s="7" t="str">
        <f>IF(M8&lt;50," ",IF(R8&lt;50," ","Yes"))</f>
        <v xml:space="preserve"> </v>
      </c>
      <c r="V8" s="7" t="str">
        <f>IF($M8&gt;26," ",IF($R8&gt;26," ",IF(M8+R8=0," ","Yes")))</f>
        <v xml:space="preserve"> </v>
      </c>
      <c r="W8" s="7" t="str">
        <f>IF($M8&gt;22," ",IF($R8&gt;22," ",IF($M8+$R8=0," ","Yes")))</f>
        <v xml:space="preserve"> </v>
      </c>
      <c r="X8" s="7" t="str">
        <f>IF(I8=N8,"Yes"," ")</f>
        <v xml:space="preserve"> </v>
      </c>
      <c r="Z8" s="7" t="str">
        <f>IF(K8="F",IF(P8="F","Yes"," ")," ")</f>
        <v xml:space="preserve"> </v>
      </c>
      <c r="AA8" s="7" t="str">
        <f>IF(K8="M",IF($P8="M","Yes"," ")," ")</f>
        <v>Yes</v>
      </c>
      <c r="AB8" s="7" t="str">
        <f t="shared" si="2"/>
        <v xml:space="preserve"> </v>
      </c>
      <c r="AC8" s="7"/>
      <c r="AD8" s="7" t="str">
        <f t="shared" si="3"/>
        <v xml:space="preserve"> </v>
      </c>
      <c r="AE8" s="7" t="str">
        <f t="shared" si="4"/>
        <v xml:space="preserve"> </v>
      </c>
      <c r="AF8" s="7" t="str">
        <f>IF($V8="Yes",2,IF($R8&lt;26,1,IF($M8&lt;26,1," ")))</f>
        <v xml:space="preserve"> </v>
      </c>
      <c r="AG8" s="7" t="str">
        <f>IF($V8="Yes",2,IF($R8&lt;23,1,IF($M8&lt;23,1," ")))</f>
        <v xml:space="preserve"> </v>
      </c>
      <c r="AH8" s="12" t="s">
        <v>860</v>
      </c>
      <c r="AI8" s="6" t="s">
        <v>499</v>
      </c>
      <c r="AJ8" s="5" t="s">
        <v>161</v>
      </c>
      <c r="AK8" s="5" t="s">
        <v>44</v>
      </c>
      <c r="AL8" s="6">
        <v>2024</v>
      </c>
      <c r="AM8" s="7">
        <f t="shared" si="5"/>
        <v>1</v>
      </c>
      <c r="AN8" s="6" t="s">
        <v>326</v>
      </c>
      <c r="AO8" s="6" t="s">
        <v>327</v>
      </c>
      <c r="AP8" s="6">
        <v>1511</v>
      </c>
      <c r="AQ8" s="5" t="s">
        <v>161</v>
      </c>
      <c r="AR8" s="5" t="s">
        <v>219</v>
      </c>
      <c r="AS8" s="6">
        <v>2022</v>
      </c>
      <c r="AT8" s="6" t="s">
        <v>30</v>
      </c>
      <c r="AU8" s="5" t="s">
        <v>161</v>
      </c>
      <c r="AV8" s="5" t="s">
        <v>540</v>
      </c>
      <c r="AW8" s="6">
        <v>2023</v>
      </c>
      <c r="AX8" s="5" t="s">
        <v>161</v>
      </c>
      <c r="AY8" s="5" t="s">
        <v>541</v>
      </c>
      <c r="AZ8" s="6">
        <v>2025</v>
      </c>
      <c r="BA8" s="6">
        <v>183.25</v>
      </c>
      <c r="BB8" s="8" t="str">
        <f t="shared" si="6"/>
        <v xml:space="preserve"> </v>
      </c>
      <c r="BC8" s="7">
        <f t="shared" si="7"/>
        <v>3.25</v>
      </c>
      <c r="BD8" s="9">
        <f>IF(BA8&gt;180,0,IF(BA8&gt;0,180-BA8," "))</f>
        <v>0</v>
      </c>
      <c r="BE8" s="6">
        <v>79.099999999999994</v>
      </c>
      <c r="BF8" s="6">
        <v>79.7</v>
      </c>
      <c r="BG8" s="20">
        <f t="shared" si="8"/>
        <v>158.80000000000001</v>
      </c>
      <c r="BH8" s="10">
        <f t="shared" si="9"/>
        <v>-8.8000000000000114</v>
      </c>
      <c r="BI8" s="20">
        <f>IF(BG8&gt;150,0,IF(BA8&gt;180,+BH8/2-(BA8-180),BH8/2))</f>
        <v>0</v>
      </c>
    </row>
    <row r="9" spans="1:61" x14ac:dyDescent="0.45">
      <c r="A9" s="6" t="s">
        <v>245</v>
      </c>
      <c r="B9" s="24">
        <v>24</v>
      </c>
      <c r="C9" s="18">
        <f t="shared" si="10"/>
        <v>0.18320610687022901</v>
      </c>
      <c r="D9" s="6" t="s">
        <v>245</v>
      </c>
      <c r="E9" s="24">
        <v>7</v>
      </c>
      <c r="F9" s="6" t="s">
        <v>25</v>
      </c>
      <c r="G9" s="6">
        <v>3</v>
      </c>
      <c r="H9" s="13" t="s">
        <v>490</v>
      </c>
      <c r="I9" s="5" t="s">
        <v>110</v>
      </c>
      <c r="J9" s="5" t="s">
        <v>111</v>
      </c>
      <c r="K9" s="6" t="s">
        <v>26</v>
      </c>
      <c r="L9" s="6">
        <v>1966</v>
      </c>
      <c r="M9" s="7">
        <f t="shared" si="0"/>
        <v>59</v>
      </c>
      <c r="N9" s="5" t="s">
        <v>112</v>
      </c>
      <c r="O9" s="5" t="s">
        <v>113</v>
      </c>
      <c r="P9" s="6" t="s">
        <v>26</v>
      </c>
      <c r="Q9" s="6">
        <v>1984</v>
      </c>
      <c r="R9" s="7">
        <f t="shared" si="1"/>
        <v>41</v>
      </c>
      <c r="S9" s="31">
        <v>2</v>
      </c>
      <c r="T9" s="26">
        <v>0</v>
      </c>
      <c r="U9" s="7" t="str">
        <f>IF(M9&lt;50," ",IF(R9&lt;50," ","Yes"))</f>
        <v xml:space="preserve"> </v>
      </c>
      <c r="V9" s="7" t="str">
        <f>IF($M9&gt;26," ",IF($R9&gt;26," ",IF(M9+R9=0," ","Yes")))</f>
        <v xml:space="preserve"> </v>
      </c>
      <c r="W9" s="7" t="str">
        <f>IF($M9&gt;22," ",IF($R9&gt;22," ",IF($M9+$R9=0," ","Yes")))</f>
        <v xml:space="preserve"> </v>
      </c>
      <c r="X9" s="7" t="str">
        <f>IF(I9=N9,"Yes"," ")</f>
        <v xml:space="preserve"> </v>
      </c>
      <c r="Y9" s="28"/>
      <c r="Z9" s="7" t="str">
        <f>IF(K9="F",IF(P9="F","Yes"," ")," ")</f>
        <v xml:space="preserve"> </v>
      </c>
      <c r="AA9" s="7" t="str">
        <f>IF(K9="M",IF($P9="M","Yes"," ")," ")</f>
        <v>Yes</v>
      </c>
      <c r="AB9" s="7" t="str">
        <f t="shared" si="2"/>
        <v xml:space="preserve"> </v>
      </c>
      <c r="AC9" s="7"/>
      <c r="AD9" s="7" t="str">
        <f t="shared" si="3"/>
        <v xml:space="preserve"> </v>
      </c>
      <c r="AE9" s="7" t="str">
        <f t="shared" si="4"/>
        <v xml:space="preserve"> </v>
      </c>
      <c r="AF9" s="7" t="str">
        <f>IF($V9="Yes",2,IF($R9&lt;26,1,IF($M9&lt;26,1," ")))</f>
        <v xml:space="preserve"> </v>
      </c>
      <c r="AG9" s="7" t="str">
        <f>IF($V9="Yes",2,IF($R9&lt;23,1,IF($M9&lt;23,1," ")))</f>
        <v xml:space="preserve"> </v>
      </c>
      <c r="AH9" s="12" t="s">
        <v>858</v>
      </c>
      <c r="AI9" s="6" t="s">
        <v>499</v>
      </c>
      <c r="AJ9" s="5" t="s">
        <v>41</v>
      </c>
      <c r="AK9" s="12" t="s">
        <v>358</v>
      </c>
      <c r="AL9" s="6">
        <v>2024</v>
      </c>
      <c r="AM9" s="7">
        <f t="shared" si="5"/>
        <v>1</v>
      </c>
      <c r="AN9" s="6" t="s">
        <v>491</v>
      </c>
      <c r="AO9" s="6" t="s">
        <v>492</v>
      </c>
      <c r="AP9" s="6">
        <v>1557</v>
      </c>
      <c r="AQ9" s="5" t="s">
        <v>226</v>
      </c>
      <c r="AR9" s="5" t="s">
        <v>493</v>
      </c>
      <c r="AS9" s="6">
        <v>2025</v>
      </c>
      <c r="AT9" s="6" t="s">
        <v>30</v>
      </c>
      <c r="AU9" s="5" t="s">
        <v>226</v>
      </c>
      <c r="AV9" s="5" t="s">
        <v>494</v>
      </c>
      <c r="AW9" s="6">
        <v>2024</v>
      </c>
      <c r="AX9" s="5" t="s">
        <v>226</v>
      </c>
      <c r="AY9" s="5" t="s">
        <v>495</v>
      </c>
      <c r="AZ9" s="6">
        <v>2025</v>
      </c>
      <c r="BA9" s="6">
        <v>180.7</v>
      </c>
      <c r="BB9" s="8" t="str">
        <f t="shared" si="6"/>
        <v xml:space="preserve"> </v>
      </c>
      <c r="BC9" s="7">
        <f t="shared" si="7"/>
        <v>0.69999999999998863</v>
      </c>
      <c r="BD9" s="9">
        <f>IF(BA9&gt;180,0,IF(BA9&gt;0,180-BA9," "))</f>
        <v>0</v>
      </c>
      <c r="BE9" s="6">
        <v>80.849999999999994</v>
      </c>
      <c r="BF9" s="6">
        <v>76.5</v>
      </c>
      <c r="BG9" s="20">
        <f t="shared" si="8"/>
        <v>157.35</v>
      </c>
      <c r="BH9" s="10">
        <f t="shared" si="9"/>
        <v>-7.3499999999999943</v>
      </c>
      <c r="BI9" s="20">
        <f>IF(BG9&gt;150,0,IF(BA9&gt;180,+BH9/2-(BA9-180),BH9/2))</f>
        <v>0</v>
      </c>
    </row>
    <row r="10" spans="1:61" x14ac:dyDescent="0.45">
      <c r="A10" s="6" t="s">
        <v>245</v>
      </c>
      <c r="B10" s="24">
        <v>4</v>
      </c>
      <c r="C10" s="18">
        <f t="shared" si="10"/>
        <v>3.0534351145038167E-2</v>
      </c>
      <c r="D10" s="6" t="s">
        <v>245</v>
      </c>
      <c r="E10" s="24">
        <v>8</v>
      </c>
      <c r="F10" s="6" t="s">
        <v>67</v>
      </c>
      <c r="G10" s="6">
        <v>1</v>
      </c>
      <c r="H10" s="13" t="s">
        <v>483</v>
      </c>
      <c r="I10" s="5" t="s">
        <v>79</v>
      </c>
      <c r="J10" s="5" t="s">
        <v>80</v>
      </c>
      <c r="K10" s="6" t="s">
        <v>26</v>
      </c>
      <c r="L10" s="6">
        <v>1985</v>
      </c>
      <c r="M10" s="7">
        <f t="shared" si="0"/>
        <v>40</v>
      </c>
      <c r="N10" s="5" t="s">
        <v>81</v>
      </c>
      <c r="O10" s="5" t="s">
        <v>82</v>
      </c>
      <c r="P10" s="6" t="s">
        <v>26</v>
      </c>
      <c r="Q10" s="6">
        <v>1999</v>
      </c>
      <c r="R10" s="7">
        <f t="shared" si="1"/>
        <v>26</v>
      </c>
      <c r="S10" s="31">
        <v>2</v>
      </c>
      <c r="T10" s="26">
        <v>0</v>
      </c>
      <c r="U10" s="7" t="str">
        <f>IF(M10&lt;50," ",IF(R10&lt;50," ","Yes"))</f>
        <v xml:space="preserve"> </v>
      </c>
      <c r="V10" s="7" t="str">
        <f>IF($M10&gt;26," ",IF($R10&gt;26," ",IF(M10+R10=0," ","Yes")))</f>
        <v xml:space="preserve"> </v>
      </c>
      <c r="W10" s="7" t="str">
        <f>IF($M10&gt;22," ",IF($R10&gt;22," ",IF($M10+$R10=0," ","Yes")))</f>
        <v xml:space="preserve"> </v>
      </c>
      <c r="X10" s="7" t="str">
        <f>IF(I10=N10,"Yes"," ")</f>
        <v xml:space="preserve"> </v>
      </c>
      <c r="Z10" s="7" t="str">
        <f>IF(K10="F",IF(P10="F","Yes"," ")," ")</f>
        <v xml:space="preserve"> </v>
      </c>
      <c r="AA10" s="7" t="str">
        <f>IF(K10="M",IF($P10="M","Yes"," ")," ")</f>
        <v>Yes</v>
      </c>
      <c r="AB10" s="7" t="str">
        <f t="shared" si="2"/>
        <v xml:space="preserve"> </v>
      </c>
      <c r="AC10" s="7"/>
      <c r="AD10" s="7" t="str">
        <f t="shared" si="3"/>
        <v xml:space="preserve"> </v>
      </c>
      <c r="AE10" s="7" t="str">
        <f t="shared" si="4"/>
        <v xml:space="preserve"> </v>
      </c>
      <c r="AF10" s="7" t="str">
        <f>IF($V10="Yes",2,IF($R10&lt;26,1,IF($M10&lt;26,1," ")))</f>
        <v xml:space="preserve"> </v>
      </c>
      <c r="AG10" s="7" t="str">
        <f>IF($V10="Yes",2,IF($R10&lt;23,1,IF($M10&lt;23,1," ")))</f>
        <v xml:space="preserve"> </v>
      </c>
      <c r="AH10" s="12" t="s">
        <v>858</v>
      </c>
      <c r="AI10" s="6" t="s">
        <v>499</v>
      </c>
      <c r="AJ10" s="5" t="s">
        <v>27</v>
      </c>
      <c r="AK10" s="5" t="s">
        <v>28</v>
      </c>
      <c r="AL10" s="6">
        <v>2024</v>
      </c>
      <c r="AM10" s="7">
        <f t="shared" si="5"/>
        <v>1</v>
      </c>
      <c r="AN10" s="6" t="s">
        <v>316</v>
      </c>
      <c r="AO10" s="6" t="s">
        <v>317</v>
      </c>
      <c r="AP10" s="6">
        <v>1538</v>
      </c>
      <c r="AQ10" s="5" t="s">
        <v>29</v>
      </c>
      <c r="AR10" s="5" t="s">
        <v>485</v>
      </c>
      <c r="AS10" s="6">
        <v>2025</v>
      </c>
      <c r="AT10" s="6" t="s">
        <v>30</v>
      </c>
      <c r="AU10" s="5" t="s">
        <v>29</v>
      </c>
      <c r="AV10" s="5" t="s">
        <v>484</v>
      </c>
      <c r="AW10" s="6">
        <v>2025</v>
      </c>
      <c r="AX10" s="5" t="s">
        <v>29</v>
      </c>
      <c r="AY10" s="5" t="s">
        <v>318</v>
      </c>
      <c r="AZ10" s="6">
        <v>2024</v>
      </c>
      <c r="BA10" s="6">
        <v>183.6</v>
      </c>
      <c r="BB10" s="8" t="str">
        <f t="shared" si="6"/>
        <v xml:space="preserve"> </v>
      </c>
      <c r="BC10" s="7">
        <f t="shared" si="7"/>
        <v>3.5999999999999943</v>
      </c>
      <c r="BD10" s="9">
        <f>IF(BA10&gt;180,0,IF(BA10&gt;0,180-BA10," "))</f>
        <v>0</v>
      </c>
      <c r="BE10" s="6">
        <v>77.400000000000006</v>
      </c>
      <c r="BF10" s="6">
        <v>72.400000000000006</v>
      </c>
      <c r="BG10" s="20">
        <f t="shared" si="8"/>
        <v>149.80000000000001</v>
      </c>
      <c r="BH10" s="20">
        <f t="shared" si="9"/>
        <v>0.19999999999998863</v>
      </c>
      <c r="BI10" s="20">
        <f>IF(BG10&gt;150,0,IF(BA10&gt;180,+BH10/2-(BA10-180),BH10/2))</f>
        <v>-3.5</v>
      </c>
    </row>
    <row r="11" spans="1:61" x14ac:dyDescent="0.45">
      <c r="A11" s="6" t="s">
        <v>245</v>
      </c>
      <c r="B11" s="24">
        <v>6</v>
      </c>
      <c r="C11" s="18">
        <f t="shared" si="10"/>
        <v>4.5801526717557252E-2</v>
      </c>
      <c r="D11" s="6" t="s">
        <v>245</v>
      </c>
      <c r="E11" s="24">
        <v>9</v>
      </c>
      <c r="F11" s="6" t="s">
        <v>67</v>
      </c>
      <c r="G11" s="6">
        <v>5</v>
      </c>
      <c r="H11" s="13" t="s">
        <v>793</v>
      </c>
      <c r="I11" s="5" t="s">
        <v>506</v>
      </c>
      <c r="J11" s="5" t="s">
        <v>293</v>
      </c>
      <c r="K11" s="6" t="s">
        <v>26</v>
      </c>
      <c r="L11" s="6">
        <v>1979</v>
      </c>
      <c r="M11" s="7">
        <f t="shared" si="0"/>
        <v>46</v>
      </c>
      <c r="N11" s="5" t="s">
        <v>294</v>
      </c>
      <c r="O11" s="5" t="s">
        <v>295</v>
      </c>
      <c r="P11" s="6" t="s">
        <v>26</v>
      </c>
      <c r="Q11" s="6">
        <v>1977</v>
      </c>
      <c r="R11" s="7">
        <f t="shared" si="1"/>
        <v>48</v>
      </c>
      <c r="S11" s="31">
        <v>2</v>
      </c>
      <c r="T11" s="26">
        <v>0</v>
      </c>
      <c r="U11" s="7" t="str">
        <f>IF(M11&lt;50," ",IF(R11&lt;50," ","Yes"))</f>
        <v xml:space="preserve"> </v>
      </c>
      <c r="V11" s="7" t="str">
        <f>IF($M11&gt;26," ",IF($R11&gt;26," ",IF(M11+R11=0," ","Yes")))</f>
        <v xml:space="preserve"> </v>
      </c>
      <c r="W11" s="7" t="str">
        <f>IF($M11&gt;22," ",IF($R11&gt;22," ",IF($M11+$R11=0," ","Yes")))</f>
        <v xml:space="preserve"> </v>
      </c>
      <c r="X11" s="7" t="str">
        <f>IF(I11=N11,"Yes"," ")</f>
        <v xml:space="preserve"> </v>
      </c>
      <c r="Z11" s="7" t="str">
        <f>IF(K11="F",IF(P11="F","Yes"," ")," ")</f>
        <v xml:space="preserve"> </v>
      </c>
      <c r="AA11" s="7" t="str">
        <f>IF(K11="M",IF($P11="M","Yes"," ")," ")</f>
        <v>Yes</v>
      </c>
      <c r="AB11" s="7" t="str">
        <f t="shared" si="2"/>
        <v xml:space="preserve"> </v>
      </c>
      <c r="AC11" s="7"/>
      <c r="AD11" s="7" t="str">
        <f t="shared" si="3"/>
        <v xml:space="preserve"> </v>
      </c>
      <c r="AE11" s="7" t="str">
        <f t="shared" si="4"/>
        <v xml:space="preserve"> </v>
      </c>
      <c r="AF11" s="7" t="str">
        <f>IF($V11="Yes",2,IF($R11&lt;26,1,IF($M11&lt;26,1," ")))</f>
        <v xml:space="preserve"> </v>
      </c>
      <c r="AG11" s="7" t="str">
        <f>IF($V11="Yes",2,IF($R11&lt;23,1,IF($M11&lt;23,1," ")))</f>
        <v xml:space="preserve"> </v>
      </c>
      <c r="AH11" s="12" t="s">
        <v>858</v>
      </c>
      <c r="AI11" s="6" t="s">
        <v>499</v>
      </c>
      <c r="AJ11" s="5" t="s">
        <v>161</v>
      </c>
      <c r="AK11" s="5" t="s">
        <v>44</v>
      </c>
      <c r="AL11" s="6">
        <v>2025</v>
      </c>
      <c r="AM11" s="7">
        <f t="shared" si="5"/>
        <v>0</v>
      </c>
      <c r="AN11" s="6" t="s">
        <v>507</v>
      </c>
      <c r="AO11" s="6" t="s">
        <v>508</v>
      </c>
      <c r="AP11" s="6">
        <v>1548</v>
      </c>
      <c r="AQ11" s="5" t="s">
        <v>161</v>
      </c>
      <c r="AR11" s="5" t="s">
        <v>509</v>
      </c>
      <c r="AS11" s="6">
        <v>2025</v>
      </c>
      <c r="AT11" s="6" t="s">
        <v>30</v>
      </c>
      <c r="AU11" s="5" t="s">
        <v>319</v>
      </c>
      <c r="AV11" s="5" t="s">
        <v>309</v>
      </c>
      <c r="AW11" s="6">
        <v>2024</v>
      </c>
      <c r="AX11" s="5" t="s">
        <v>319</v>
      </c>
      <c r="AY11" s="5" t="s">
        <v>309</v>
      </c>
      <c r="AZ11" s="6">
        <v>2024</v>
      </c>
      <c r="BA11" s="6">
        <v>180.7</v>
      </c>
      <c r="BB11" s="8" t="str">
        <f t="shared" si="6"/>
        <v xml:space="preserve"> </v>
      </c>
      <c r="BC11" s="7">
        <f t="shared" si="7"/>
        <v>0.69999999999998863</v>
      </c>
      <c r="BD11" s="9">
        <f>IF(BA11&gt;180,0,IF(BA11&gt;0,180-BA11," "))</f>
        <v>0</v>
      </c>
      <c r="BE11" s="6">
        <v>83.6</v>
      </c>
      <c r="BF11" s="6">
        <v>83.05</v>
      </c>
      <c r="BG11" s="20">
        <f t="shared" si="8"/>
        <v>166.64999999999998</v>
      </c>
      <c r="BH11" s="10">
        <f t="shared" si="9"/>
        <v>-16.649999999999977</v>
      </c>
      <c r="BI11" s="20">
        <f>IF(BG11&gt;150,0,IF(BA11&gt;180,+BH11/2-(BA11-180),BH11/2))</f>
        <v>0</v>
      </c>
    </row>
    <row r="12" spans="1:61" x14ac:dyDescent="0.45">
      <c r="A12" s="6" t="s">
        <v>245</v>
      </c>
      <c r="B12" s="24">
        <v>7</v>
      </c>
      <c r="C12" s="18">
        <f t="shared" si="10"/>
        <v>5.3435114503816793E-2</v>
      </c>
      <c r="D12" s="6" t="s">
        <v>245</v>
      </c>
      <c r="E12" s="24">
        <v>10</v>
      </c>
      <c r="F12" s="6" t="s">
        <v>55</v>
      </c>
      <c r="G12" s="6">
        <v>1</v>
      </c>
      <c r="H12" s="13" t="s">
        <v>143</v>
      </c>
      <c r="I12" s="5" t="s">
        <v>849</v>
      </c>
      <c r="J12" s="5" t="s">
        <v>850</v>
      </c>
      <c r="K12" s="6" t="s">
        <v>26</v>
      </c>
      <c r="L12" s="6">
        <v>2003</v>
      </c>
      <c r="M12" s="7">
        <f t="shared" si="0"/>
        <v>22</v>
      </c>
      <c r="N12" s="5" t="s">
        <v>242</v>
      </c>
      <c r="O12" s="5" t="s">
        <v>186</v>
      </c>
      <c r="P12" s="6" t="s">
        <v>26</v>
      </c>
      <c r="Q12" s="6">
        <v>1988</v>
      </c>
      <c r="R12" s="7">
        <f t="shared" si="1"/>
        <v>37</v>
      </c>
      <c r="S12" s="31">
        <v>2</v>
      </c>
      <c r="T12" s="26">
        <v>0</v>
      </c>
      <c r="U12" s="7" t="str">
        <f>IF(M12&lt;50," ",IF(R12&lt;50," ","Yes"))</f>
        <v xml:space="preserve"> </v>
      </c>
      <c r="V12" s="7" t="str">
        <f>IF($M12&gt;26," ",IF($R12&gt;26," ",IF(M12+R12=0," ","Yes")))</f>
        <v xml:space="preserve"> </v>
      </c>
      <c r="W12" s="7" t="str">
        <f>IF($M12&gt;22," ",IF($R12&gt;22," ",IF($M12+$R12=0," ","Yes")))</f>
        <v xml:space="preserve"> </v>
      </c>
      <c r="X12" s="7" t="str">
        <f>IF(I12=N12,"Yes"," ")</f>
        <v xml:space="preserve"> </v>
      </c>
      <c r="Y12" s="7"/>
      <c r="Z12" s="7" t="str">
        <f>IF(K12="F",IF(P12="F","Yes"," ")," ")</f>
        <v xml:space="preserve"> </v>
      </c>
      <c r="AA12" s="7" t="str">
        <f>IF(K12="M",IF($P12="M","Yes"," ")," ")</f>
        <v>Yes</v>
      </c>
      <c r="AB12" s="7" t="str">
        <f t="shared" si="2"/>
        <v xml:space="preserve"> </v>
      </c>
      <c r="AC12" s="7"/>
      <c r="AD12" s="7" t="str">
        <f t="shared" si="3"/>
        <v xml:space="preserve"> </v>
      </c>
      <c r="AE12" s="7" t="str">
        <f t="shared" si="4"/>
        <v xml:space="preserve"> </v>
      </c>
      <c r="AF12" s="7">
        <f>IF($V12="Yes",2,IF($R12&lt;26,1,IF($M12&lt;26,1," ")))</f>
        <v>1</v>
      </c>
      <c r="AG12" s="7">
        <f>IF($V12="Yes",2,IF($R12&lt;23,1,IF($M12&lt;23,1," ")))</f>
        <v>1</v>
      </c>
      <c r="AH12" s="12" t="s">
        <v>858</v>
      </c>
      <c r="AI12" s="6" t="s">
        <v>499</v>
      </c>
      <c r="AJ12" s="5" t="s">
        <v>161</v>
      </c>
      <c r="AK12" s="5" t="s">
        <v>44</v>
      </c>
      <c r="AL12" s="6">
        <v>2025</v>
      </c>
      <c r="AM12" s="7">
        <f t="shared" si="5"/>
        <v>0</v>
      </c>
      <c r="AN12" s="6" t="s">
        <v>510</v>
      </c>
      <c r="AO12" s="6" t="s">
        <v>511</v>
      </c>
      <c r="AP12" s="6">
        <v>1582</v>
      </c>
      <c r="AQ12" s="5" t="s">
        <v>161</v>
      </c>
      <c r="AR12" s="5" t="s">
        <v>512</v>
      </c>
      <c r="AS12" s="6">
        <v>2025</v>
      </c>
      <c r="AT12" s="6" t="s">
        <v>30</v>
      </c>
      <c r="AU12" s="5" t="s">
        <v>161</v>
      </c>
      <c r="AV12" s="5" t="s">
        <v>513</v>
      </c>
      <c r="AW12" s="6">
        <v>2025</v>
      </c>
      <c r="AX12" s="5" t="s">
        <v>161</v>
      </c>
      <c r="AY12" s="5" t="s">
        <v>514</v>
      </c>
      <c r="AZ12" s="6">
        <v>2025</v>
      </c>
      <c r="BA12" s="6">
        <v>180.35</v>
      </c>
      <c r="BB12" s="8" t="str">
        <f t="shared" si="6"/>
        <v xml:space="preserve"> </v>
      </c>
      <c r="BC12" s="7">
        <f t="shared" si="7"/>
        <v>0.34999999999999432</v>
      </c>
      <c r="BD12" s="9">
        <f>IF(BA12&gt;180,0,IF(BA12&gt;0,180-BA12," "))</f>
        <v>0</v>
      </c>
      <c r="BE12" s="6">
        <v>70.25</v>
      </c>
      <c r="BF12" s="6">
        <v>74.430000000000007</v>
      </c>
      <c r="BG12" s="20">
        <f t="shared" si="8"/>
        <v>144.68</v>
      </c>
      <c r="BH12" s="10">
        <f t="shared" si="9"/>
        <v>5.3199999999999932</v>
      </c>
      <c r="BI12" s="20">
        <f>IF(BG12&gt;150,0,IF(BA12&gt;180,+BH12/2-(BA12-180),BH12/2))</f>
        <v>2.3100000000000023</v>
      </c>
    </row>
    <row r="13" spans="1:61" x14ac:dyDescent="0.45">
      <c r="A13" s="6"/>
      <c r="D13" s="6" t="s">
        <v>245</v>
      </c>
      <c r="E13" s="24">
        <v>11</v>
      </c>
      <c r="F13" s="6" t="s">
        <v>69</v>
      </c>
      <c r="G13" s="6">
        <v>21</v>
      </c>
      <c r="H13" s="13" t="s">
        <v>672</v>
      </c>
      <c r="I13" s="5" t="s">
        <v>673</v>
      </c>
      <c r="J13" s="5" t="s">
        <v>425</v>
      </c>
      <c r="K13" s="6" t="s">
        <v>26</v>
      </c>
      <c r="L13" s="6">
        <v>1974</v>
      </c>
      <c r="M13" s="7">
        <f t="shared" si="0"/>
        <v>51</v>
      </c>
      <c r="N13" s="5" t="s">
        <v>307</v>
      </c>
      <c r="O13" s="5" t="s">
        <v>308</v>
      </c>
      <c r="P13" s="6" t="s">
        <v>26</v>
      </c>
      <c r="Q13" s="6">
        <v>1996</v>
      </c>
      <c r="R13" s="7">
        <f t="shared" si="1"/>
        <v>29</v>
      </c>
      <c r="S13" s="31">
        <v>0</v>
      </c>
      <c r="T13" s="26">
        <v>0</v>
      </c>
      <c r="U13" s="7" t="str">
        <f>IF(M13&lt;50," ",IF(R13&lt;50," ","Yes"))</f>
        <v xml:space="preserve"> </v>
      </c>
      <c r="V13" s="7" t="str">
        <f>IF($M13&gt;26," ",IF($R13&gt;26," ",IF(M13+R13=0," ","Yes")))</f>
        <v xml:space="preserve"> </v>
      </c>
      <c r="W13" s="7" t="str">
        <f>IF($M13&gt;22," ",IF($R13&gt;22," ",IF($M13+$R13=0," ","Yes")))</f>
        <v xml:space="preserve"> </v>
      </c>
      <c r="X13" s="7" t="str">
        <f>IF(I13=N13,"Yes"," ")</f>
        <v xml:space="preserve"> </v>
      </c>
      <c r="Y13" s="7"/>
      <c r="Z13" s="7" t="str">
        <f>IF(K13="F",IF(P13="F","Yes"," ")," ")</f>
        <v xml:space="preserve"> </v>
      </c>
      <c r="AA13" s="7" t="str">
        <f>IF(K13="M",IF($P13="M","Yes"," ")," ")</f>
        <v>Yes</v>
      </c>
      <c r="AB13" s="7" t="str">
        <f t="shared" si="2"/>
        <v xml:space="preserve"> </v>
      </c>
      <c r="AC13" s="7"/>
      <c r="AD13" s="7" t="str">
        <f t="shared" si="3"/>
        <v xml:space="preserve"> </v>
      </c>
      <c r="AE13" s="7" t="str">
        <f t="shared" si="4"/>
        <v xml:space="preserve"> </v>
      </c>
      <c r="AF13" s="7" t="str">
        <f>IF($V13="Yes",2,IF($R13&lt;26,1,IF($M13&lt;26,1," ")))</f>
        <v xml:space="preserve"> </v>
      </c>
      <c r="AG13" s="7" t="str">
        <f>IF($V13="Yes",2,IF($R13&lt;23,1,IF($M13&lt;23,1," ")))</f>
        <v xml:space="preserve"> </v>
      </c>
      <c r="AH13" s="12" t="s">
        <v>309</v>
      </c>
      <c r="AI13" s="6" t="s">
        <v>499</v>
      </c>
      <c r="AJ13" s="5" t="s">
        <v>27</v>
      </c>
      <c r="AK13" s="5" t="s">
        <v>28</v>
      </c>
      <c r="AL13" s="6">
        <v>2025</v>
      </c>
      <c r="AM13" s="7">
        <f t="shared" si="5"/>
        <v>0</v>
      </c>
      <c r="AN13" s="6" t="s">
        <v>674</v>
      </c>
      <c r="AO13" s="6" t="s">
        <v>675</v>
      </c>
      <c r="AP13" s="6">
        <v>1568</v>
      </c>
      <c r="AQ13" s="5" t="s">
        <v>29</v>
      </c>
      <c r="AR13" s="5" t="s">
        <v>676</v>
      </c>
      <c r="AS13" s="6">
        <v>2025</v>
      </c>
      <c r="AT13" s="6" t="s">
        <v>30</v>
      </c>
      <c r="AU13" s="5" t="s">
        <v>29</v>
      </c>
      <c r="AV13" s="5" t="s">
        <v>677</v>
      </c>
      <c r="AW13" s="6">
        <v>2025</v>
      </c>
      <c r="AX13" s="5" t="s">
        <v>29</v>
      </c>
      <c r="AY13" s="5" t="s">
        <v>678</v>
      </c>
      <c r="AZ13" s="6">
        <v>2025</v>
      </c>
      <c r="BA13" s="6">
        <v>181.1</v>
      </c>
      <c r="BB13" s="8" t="str">
        <f t="shared" si="6"/>
        <v xml:space="preserve"> </v>
      </c>
      <c r="BC13" s="7">
        <f t="shared" si="7"/>
        <v>1.0999999999999943</v>
      </c>
      <c r="BD13" s="9">
        <f>IF(BA13&gt;180,0,IF(BA13&gt;0,180-BA13," "))</f>
        <v>0</v>
      </c>
      <c r="BE13" s="6">
        <v>77.75</v>
      </c>
      <c r="BF13" s="6">
        <v>73.7</v>
      </c>
      <c r="BG13" s="20">
        <f t="shared" si="8"/>
        <v>151.44999999999999</v>
      </c>
      <c r="BH13" s="20">
        <f t="shared" si="9"/>
        <v>-1.4499999999999886</v>
      </c>
      <c r="BI13" s="20">
        <f>IF(BG13&gt;150,0,IF(BA13&gt;180,+BH13/2-(BA13-180),BH13/2))</f>
        <v>0</v>
      </c>
    </row>
    <row r="14" spans="1:61" x14ac:dyDescent="0.45">
      <c r="A14" s="6" t="s">
        <v>245</v>
      </c>
      <c r="B14" s="24">
        <v>26</v>
      </c>
      <c r="C14" s="18">
        <f>B14/B$100</f>
        <v>0.19847328244274809</v>
      </c>
      <c r="D14" s="6" t="s">
        <v>245</v>
      </c>
      <c r="E14" s="24">
        <v>12</v>
      </c>
      <c r="F14" s="6" t="s">
        <v>67</v>
      </c>
      <c r="G14" s="6">
        <v>7</v>
      </c>
      <c r="H14" s="13" t="s">
        <v>587</v>
      </c>
      <c r="I14" s="5" t="s">
        <v>106</v>
      </c>
      <c r="J14" s="5" t="s">
        <v>107</v>
      </c>
      <c r="K14" s="6" t="s">
        <v>26</v>
      </c>
      <c r="L14" s="6">
        <v>1990</v>
      </c>
      <c r="M14" s="7">
        <f t="shared" si="0"/>
        <v>35</v>
      </c>
      <c r="N14" s="5" t="s">
        <v>108</v>
      </c>
      <c r="O14" s="5" t="s">
        <v>95</v>
      </c>
      <c r="P14" s="6" t="s">
        <v>26</v>
      </c>
      <c r="Q14" s="6">
        <v>1989</v>
      </c>
      <c r="R14" s="7">
        <f t="shared" si="1"/>
        <v>36</v>
      </c>
      <c r="S14" s="31">
        <v>2</v>
      </c>
      <c r="T14" s="26">
        <v>0</v>
      </c>
      <c r="U14" s="7" t="str">
        <f>IF(M14&lt;50," ",IF(R14&lt;50," ","Yes"))</f>
        <v xml:space="preserve"> </v>
      </c>
      <c r="V14" s="7" t="str">
        <f>IF($M14&gt;26," ",IF($R14&gt;26," ",IF(M14+R14=0," ","Yes")))</f>
        <v xml:space="preserve"> </v>
      </c>
      <c r="W14" s="7" t="str">
        <f>IF($M14&gt;22," ",IF($R14&gt;22," ",IF($M14+$R14=0," ","Yes")))</f>
        <v xml:space="preserve"> </v>
      </c>
      <c r="X14" s="7" t="str">
        <f>IF(I14=N14,"Yes"," ")</f>
        <v xml:space="preserve"> </v>
      </c>
      <c r="Z14" s="7" t="str">
        <f>IF(K14="F",IF(P14="F","Yes"," ")," ")</f>
        <v xml:space="preserve"> </v>
      </c>
      <c r="AA14" s="7" t="str">
        <f>IF(K14="M",IF($P14="M","Yes"," ")," ")</f>
        <v>Yes</v>
      </c>
      <c r="AB14" s="7" t="str">
        <f t="shared" si="2"/>
        <v xml:space="preserve"> </v>
      </c>
      <c r="AC14" s="7"/>
      <c r="AD14" s="7" t="str">
        <f t="shared" si="3"/>
        <v xml:space="preserve"> </v>
      </c>
      <c r="AE14" s="7" t="str">
        <f t="shared" si="4"/>
        <v xml:space="preserve"> </v>
      </c>
      <c r="AF14" s="7" t="str">
        <f>IF($V14="Yes",2,IF($R14&lt;26,1,IF($M14&lt;26,1," ")))</f>
        <v xml:space="preserve"> </v>
      </c>
      <c r="AG14" s="7" t="str">
        <f>IF($V14="Yes",2,IF($R14&lt;23,1,IF($M14&lt;23,1," ")))</f>
        <v xml:space="preserve"> </v>
      </c>
      <c r="AH14" s="12" t="s">
        <v>858</v>
      </c>
      <c r="AI14" s="6" t="s">
        <v>499</v>
      </c>
      <c r="AJ14" s="5" t="s">
        <v>161</v>
      </c>
      <c r="AK14" s="5" t="s">
        <v>44</v>
      </c>
      <c r="AL14" s="6">
        <v>2025</v>
      </c>
      <c r="AM14" s="7">
        <f t="shared" si="5"/>
        <v>0</v>
      </c>
      <c r="AN14" s="6" t="s">
        <v>751</v>
      </c>
      <c r="AO14" s="6" t="s">
        <v>752</v>
      </c>
      <c r="AP14" s="6">
        <v>1547</v>
      </c>
      <c r="AQ14" s="5" t="s">
        <v>161</v>
      </c>
      <c r="AR14" s="5" t="s">
        <v>753</v>
      </c>
      <c r="AS14" s="6">
        <v>2025</v>
      </c>
      <c r="AT14" s="6" t="s">
        <v>30</v>
      </c>
      <c r="AU14" s="5" t="s">
        <v>161</v>
      </c>
      <c r="AV14" s="5" t="s">
        <v>754</v>
      </c>
      <c r="AW14" s="6">
        <v>2025</v>
      </c>
      <c r="AX14" s="5" t="s">
        <v>161</v>
      </c>
      <c r="AY14" s="5">
        <v>933</v>
      </c>
      <c r="AZ14" s="6">
        <v>2025</v>
      </c>
      <c r="BA14" s="6">
        <v>183.2</v>
      </c>
      <c r="BB14" s="8" t="str">
        <f t="shared" si="6"/>
        <v xml:space="preserve"> </v>
      </c>
      <c r="BC14" s="7">
        <f t="shared" si="7"/>
        <v>3.1999999999999886</v>
      </c>
      <c r="BD14" s="9">
        <f>IF(BA14&gt;180,0,IF(BA14&gt;0,180-BA14," "))</f>
        <v>0</v>
      </c>
      <c r="BE14" s="6">
        <v>82.6</v>
      </c>
      <c r="BF14" s="6">
        <v>72.8</v>
      </c>
      <c r="BG14" s="10">
        <f t="shared" si="8"/>
        <v>155.39999999999998</v>
      </c>
      <c r="BH14" s="10">
        <f t="shared" si="9"/>
        <v>-5.3999999999999773</v>
      </c>
      <c r="BI14" s="20">
        <f>IF(BG14&gt;150,0,IF(BA14&gt;180,+BH14/2-(BA14-180),BH14/2))</f>
        <v>0</v>
      </c>
    </row>
    <row r="15" spans="1:61" x14ac:dyDescent="0.45">
      <c r="A15" s="6" t="s">
        <v>245</v>
      </c>
      <c r="B15" s="24">
        <v>14</v>
      </c>
      <c r="C15" s="18">
        <f>B15/B$100</f>
        <v>0.10687022900763359</v>
      </c>
      <c r="D15" s="6" t="s">
        <v>245</v>
      </c>
      <c r="E15" s="24">
        <v>13</v>
      </c>
      <c r="F15" s="6" t="s">
        <v>72</v>
      </c>
      <c r="G15" s="6">
        <v>30</v>
      </c>
      <c r="H15" s="13" t="s">
        <v>630</v>
      </c>
      <c r="I15" s="5" t="s">
        <v>296</v>
      </c>
      <c r="J15" s="5" t="s">
        <v>297</v>
      </c>
      <c r="K15" s="6" t="s">
        <v>26</v>
      </c>
      <c r="L15" s="6">
        <v>2000</v>
      </c>
      <c r="M15" s="7">
        <f t="shared" si="0"/>
        <v>25</v>
      </c>
      <c r="N15" s="5" t="s">
        <v>296</v>
      </c>
      <c r="O15" s="5" t="s">
        <v>811</v>
      </c>
      <c r="P15" s="6" t="s">
        <v>141</v>
      </c>
      <c r="Q15" s="6">
        <v>2002</v>
      </c>
      <c r="R15" s="7">
        <f t="shared" si="1"/>
        <v>23</v>
      </c>
      <c r="S15" s="31">
        <v>1</v>
      </c>
      <c r="T15" s="26">
        <v>0</v>
      </c>
      <c r="U15" s="7" t="str">
        <f>IF(M15&lt;50," ",IF(R15&lt;50," ","Yes"))</f>
        <v xml:space="preserve"> </v>
      </c>
      <c r="V15" s="7" t="str">
        <f>IF($M15&gt;26," ",IF($R15&gt;26," ",IF(M15+R15=0," ","Yes")))</f>
        <v>Yes</v>
      </c>
      <c r="W15" s="7" t="str">
        <f>IF($M15&gt;22," ",IF($R15&gt;22," ",IF($M15+$R15=0," ","Yes")))</f>
        <v xml:space="preserve"> </v>
      </c>
      <c r="X15" s="7" t="str">
        <f>IF(I15=N15,"Yes"," ")</f>
        <v>Yes</v>
      </c>
      <c r="Y15" s="12" t="s">
        <v>352</v>
      </c>
      <c r="Z15" s="7" t="str">
        <f>IF(K15="F",IF(P15="F","Yes"," ")," ")</f>
        <v xml:space="preserve"> </v>
      </c>
      <c r="AA15" s="7" t="str">
        <f>IF(K15="M",IF($P15="M","Yes"," ")," ")</f>
        <v xml:space="preserve"> </v>
      </c>
      <c r="AB15" s="36" t="str">
        <f t="shared" si="2"/>
        <v>Yes</v>
      </c>
      <c r="AC15" s="7"/>
      <c r="AD15" s="7" t="str">
        <f t="shared" si="3"/>
        <v xml:space="preserve"> </v>
      </c>
      <c r="AE15" s="7" t="str">
        <f t="shared" si="4"/>
        <v xml:space="preserve"> </v>
      </c>
      <c r="AF15" s="7">
        <f>IF($V15="Yes",2,IF($R15&lt;26,1,IF($M15&lt;26,1," ")))</f>
        <v>2</v>
      </c>
      <c r="AG15" s="7">
        <f>IF($V15="Yes",2,IF($R15&lt;23,1,IF($M15&lt;23,1," ")))</f>
        <v>2</v>
      </c>
      <c r="AH15" s="12" t="s">
        <v>309</v>
      </c>
      <c r="AI15" s="6" t="s">
        <v>499</v>
      </c>
      <c r="AJ15" s="5" t="s">
        <v>224</v>
      </c>
      <c r="AK15" s="5" t="s">
        <v>39</v>
      </c>
      <c r="AL15" s="6">
        <v>2024</v>
      </c>
      <c r="AM15" s="7">
        <f t="shared" si="5"/>
        <v>1</v>
      </c>
      <c r="AN15" s="6" t="s">
        <v>812</v>
      </c>
      <c r="AO15" s="6" t="s">
        <v>813</v>
      </c>
      <c r="AP15" s="6">
        <v>1396</v>
      </c>
      <c r="AQ15" s="5" t="s">
        <v>229</v>
      </c>
      <c r="AR15" s="5" t="s">
        <v>814</v>
      </c>
      <c r="AS15" s="6">
        <v>2024</v>
      </c>
      <c r="AT15" s="6" t="s">
        <v>30</v>
      </c>
      <c r="AU15" s="5" t="s">
        <v>229</v>
      </c>
      <c r="AV15" s="5" t="s">
        <v>342</v>
      </c>
      <c r="AW15" s="6">
        <v>2023</v>
      </c>
      <c r="AX15" s="5" t="s">
        <v>229</v>
      </c>
      <c r="AY15" s="5" t="s">
        <v>219</v>
      </c>
      <c r="AZ15" s="6">
        <v>2022</v>
      </c>
      <c r="BA15" s="6">
        <v>173.75</v>
      </c>
      <c r="BB15" s="8" t="str">
        <f t="shared" si="6"/>
        <v xml:space="preserve"> </v>
      </c>
      <c r="BC15" s="7">
        <f t="shared" si="7"/>
        <v>0</v>
      </c>
      <c r="BD15" s="9">
        <f>IF(BA15&gt;180,0,IF(BA15&gt;0,180-BA15," "))</f>
        <v>6.25</v>
      </c>
      <c r="BE15" s="6">
        <v>81.5</v>
      </c>
      <c r="BF15" s="6">
        <v>58.35</v>
      </c>
      <c r="BG15" s="20">
        <f t="shared" si="8"/>
        <v>139.85</v>
      </c>
      <c r="BH15" s="20">
        <f t="shared" si="9"/>
        <v>10.150000000000006</v>
      </c>
      <c r="BI15" s="20">
        <f>IF(BG15&gt;150,0,IF(BA15&gt;180,+BH15/2-(BA15-180),BH15/2))</f>
        <v>5.0750000000000028</v>
      </c>
    </row>
    <row r="16" spans="1:61" x14ac:dyDescent="0.45">
      <c r="A16" s="6"/>
      <c r="C16" s="18"/>
      <c r="D16" s="6" t="s">
        <v>245</v>
      </c>
      <c r="E16" s="24">
        <v>14</v>
      </c>
      <c r="F16" s="6" t="s">
        <v>25</v>
      </c>
      <c r="G16" s="6">
        <v>76</v>
      </c>
      <c r="H16" s="13" t="s">
        <v>70</v>
      </c>
      <c r="I16" s="5" t="s">
        <v>31</v>
      </c>
      <c r="J16" s="5" t="s">
        <v>32</v>
      </c>
      <c r="K16" s="6" t="s">
        <v>26</v>
      </c>
      <c r="L16" s="6">
        <v>1996</v>
      </c>
      <c r="M16" s="7">
        <f t="shared" si="0"/>
        <v>29</v>
      </c>
      <c r="N16" s="12" t="s">
        <v>266</v>
      </c>
      <c r="O16" s="12" t="s">
        <v>267</v>
      </c>
      <c r="P16" s="6" t="s">
        <v>141</v>
      </c>
      <c r="Q16" s="6">
        <v>1999</v>
      </c>
      <c r="R16" s="7">
        <f t="shared" si="1"/>
        <v>26</v>
      </c>
      <c r="S16" s="31">
        <v>2</v>
      </c>
      <c r="T16" s="26">
        <v>0</v>
      </c>
      <c r="U16" s="7" t="str">
        <f>IF(M16&lt;50," ",IF(R16&lt;50," ","Yes"))</f>
        <v xml:space="preserve"> </v>
      </c>
      <c r="V16" s="7" t="str">
        <f>IF($M16&gt;26," ",IF($R16&gt;26," ",IF(M16+R16=0," ","Yes")))</f>
        <v xml:space="preserve"> </v>
      </c>
      <c r="W16" s="7" t="str">
        <f>IF($M16&gt;22," ",IF($R16&gt;22," ",IF($M16+$R16=0," ","Yes")))</f>
        <v xml:space="preserve"> </v>
      </c>
      <c r="X16" s="7" t="str">
        <f>IF(I16=N16,"Yes"," ")</f>
        <v xml:space="preserve"> </v>
      </c>
      <c r="Z16" s="7" t="str">
        <f>IF(K16="F",IF(P16="F","Yes"," ")," ")</f>
        <v xml:space="preserve"> </v>
      </c>
      <c r="AA16" s="7" t="str">
        <f>IF(K16="M",IF($P16="M","Yes"," ")," ")</f>
        <v xml:space="preserve"> </v>
      </c>
      <c r="AB16" s="7" t="str">
        <f t="shared" si="2"/>
        <v>Yes</v>
      </c>
      <c r="AC16" s="7"/>
      <c r="AD16" s="7" t="str">
        <f t="shared" si="3"/>
        <v xml:space="preserve"> </v>
      </c>
      <c r="AE16" s="7" t="str">
        <f t="shared" si="4"/>
        <v xml:space="preserve"> </v>
      </c>
      <c r="AF16" s="7" t="str">
        <f>IF($V16="Yes",2,IF($R16&lt;26,1,IF($M16&lt;26,1," ")))</f>
        <v xml:space="preserve"> </v>
      </c>
      <c r="AG16" s="7" t="str">
        <f>IF($V16="Yes",2,IF($R16&lt;23,1,IF($M16&lt;23,1," ")))</f>
        <v xml:space="preserve"> </v>
      </c>
      <c r="AH16" s="12" t="s">
        <v>858</v>
      </c>
      <c r="AI16" s="6" t="s">
        <v>499</v>
      </c>
      <c r="AJ16" s="5" t="s">
        <v>27</v>
      </c>
      <c r="AK16" s="5" t="s">
        <v>28</v>
      </c>
      <c r="AL16" s="6">
        <v>2025</v>
      </c>
      <c r="AM16" s="7">
        <f t="shared" si="5"/>
        <v>0</v>
      </c>
      <c r="AN16" s="13" t="s">
        <v>486</v>
      </c>
      <c r="AO16" s="6" t="s">
        <v>487</v>
      </c>
      <c r="AP16" s="6">
        <v>1521</v>
      </c>
      <c r="AQ16" s="5" t="s">
        <v>29</v>
      </c>
      <c r="AR16" s="5" t="s">
        <v>488</v>
      </c>
      <c r="AS16" s="6">
        <v>2025</v>
      </c>
      <c r="AT16" s="6" t="s">
        <v>30</v>
      </c>
      <c r="AU16" s="5" t="s">
        <v>29</v>
      </c>
      <c r="AV16" s="19" t="s">
        <v>866</v>
      </c>
      <c r="AW16" s="6">
        <v>2025</v>
      </c>
      <c r="AX16" s="5" t="s">
        <v>29</v>
      </c>
      <c r="AY16" s="5" t="s">
        <v>489</v>
      </c>
      <c r="AZ16" s="6">
        <v>2025</v>
      </c>
      <c r="BA16" s="6">
        <v>181.5</v>
      </c>
      <c r="BB16" s="8" t="str">
        <f t="shared" si="6"/>
        <v xml:space="preserve"> </v>
      </c>
      <c r="BC16" s="7">
        <f t="shared" si="7"/>
        <v>1.5</v>
      </c>
      <c r="BD16" s="9">
        <f>IF(BA16&gt;180,0,IF(BA16&gt;0,180-BA16," "))</f>
        <v>0</v>
      </c>
      <c r="BE16" s="6">
        <v>74.7</v>
      </c>
      <c r="BF16" s="6">
        <v>74.8</v>
      </c>
      <c r="BG16" s="20">
        <f t="shared" si="8"/>
        <v>149.5</v>
      </c>
      <c r="BH16" s="20">
        <f t="shared" si="9"/>
        <v>0.5</v>
      </c>
      <c r="BI16" s="20">
        <f>IF(BG16&gt;150,0,IF(BA16&gt;180,+BH16/2-(BA16-180),BH16/2))</f>
        <v>-1.25</v>
      </c>
    </row>
    <row r="17" spans="1:61" x14ac:dyDescent="0.45">
      <c r="A17" s="6" t="s">
        <v>245</v>
      </c>
      <c r="B17" s="24">
        <v>10</v>
      </c>
      <c r="C17" s="18">
        <f>B17/B$100</f>
        <v>7.6335877862595422E-2</v>
      </c>
      <c r="D17" s="6" t="s">
        <v>245</v>
      </c>
      <c r="E17" s="24">
        <v>15</v>
      </c>
      <c r="F17" s="6" t="s">
        <v>48</v>
      </c>
      <c r="G17" s="6">
        <v>4</v>
      </c>
      <c r="H17" s="13" t="s">
        <v>606</v>
      </c>
      <c r="I17" s="5" t="s">
        <v>607</v>
      </c>
      <c r="J17" s="5" t="s">
        <v>49</v>
      </c>
      <c r="K17" s="6" t="s">
        <v>26</v>
      </c>
      <c r="L17" s="6">
        <v>1976</v>
      </c>
      <c r="M17" s="7">
        <f t="shared" si="0"/>
        <v>49</v>
      </c>
      <c r="N17" s="5" t="s">
        <v>50</v>
      </c>
      <c r="O17" s="5" t="s">
        <v>51</v>
      </c>
      <c r="P17" s="6" t="s">
        <v>26</v>
      </c>
      <c r="Q17" s="6">
        <v>1990</v>
      </c>
      <c r="R17" s="7">
        <f t="shared" si="1"/>
        <v>35</v>
      </c>
      <c r="S17" s="31">
        <v>2</v>
      </c>
      <c r="T17" s="26">
        <v>0</v>
      </c>
      <c r="U17" s="7" t="str">
        <f>IF(M17&lt;50," ",IF(R17&lt;50," ","Yes"))</f>
        <v xml:space="preserve"> </v>
      </c>
      <c r="V17" s="7" t="str">
        <f>IF($M17&gt;26," ",IF($R17&gt;26," ",IF(M17+R17=0," ","Yes")))</f>
        <v xml:space="preserve"> </v>
      </c>
      <c r="W17" s="7" t="str">
        <f>IF($M17&gt;22," ",IF($R17&gt;22," ",IF($M17+$R17=0," ","Yes")))</f>
        <v xml:space="preserve"> </v>
      </c>
      <c r="X17" s="7" t="str">
        <f>IF(I17=N17,"Yes"," ")</f>
        <v xml:space="preserve"> </v>
      </c>
      <c r="Z17" s="7" t="str">
        <f>IF(K17="F",IF(P17="F","Yes"," ")," ")</f>
        <v xml:space="preserve"> </v>
      </c>
      <c r="AA17" s="7" t="str">
        <f>IF(K17="M",IF($P17="M","Yes"," ")," ")</f>
        <v>Yes</v>
      </c>
      <c r="AB17" s="7" t="str">
        <f t="shared" si="2"/>
        <v xml:space="preserve"> </v>
      </c>
      <c r="AC17" s="7"/>
      <c r="AD17" s="7" t="str">
        <f t="shared" si="3"/>
        <v xml:space="preserve"> </v>
      </c>
      <c r="AE17" s="7" t="str">
        <f t="shared" si="4"/>
        <v xml:space="preserve"> </v>
      </c>
      <c r="AF17" s="7" t="str">
        <f>IF($V17="Yes",2,IF($R17&lt;26,1,IF($M17&lt;26,1," ")))</f>
        <v xml:space="preserve"> </v>
      </c>
      <c r="AG17" s="7" t="str">
        <f>IF($V17="Yes",2,IF($R17&lt;23,1,IF($M17&lt;23,1," ")))</f>
        <v xml:space="preserve"> </v>
      </c>
      <c r="AH17" s="12" t="s">
        <v>858</v>
      </c>
      <c r="AI17" s="6" t="s">
        <v>499</v>
      </c>
      <c r="AJ17" s="5" t="s">
        <v>161</v>
      </c>
      <c r="AK17" s="5" t="s">
        <v>44</v>
      </c>
      <c r="AL17" s="6">
        <v>2025</v>
      </c>
      <c r="AM17" s="7">
        <f t="shared" si="5"/>
        <v>0</v>
      </c>
      <c r="AN17" s="6" t="s">
        <v>608</v>
      </c>
      <c r="AO17" s="6" t="s">
        <v>609</v>
      </c>
      <c r="AP17" s="6">
        <v>1590</v>
      </c>
      <c r="AQ17" s="5" t="s">
        <v>161</v>
      </c>
      <c r="AR17" s="5" t="s">
        <v>610</v>
      </c>
      <c r="AS17" s="6">
        <v>2025</v>
      </c>
      <c r="AT17" s="6" t="s">
        <v>30</v>
      </c>
      <c r="AU17" s="5" t="s">
        <v>161</v>
      </c>
      <c r="AV17" s="5" t="s">
        <v>611</v>
      </c>
      <c r="AW17" s="6">
        <v>2025</v>
      </c>
      <c r="AX17" s="5" t="s">
        <v>161</v>
      </c>
      <c r="AY17" s="5" t="s">
        <v>612</v>
      </c>
      <c r="AZ17" s="6">
        <v>2025</v>
      </c>
      <c r="BA17" s="6">
        <v>181.25</v>
      </c>
      <c r="BB17" s="8" t="str">
        <f t="shared" si="6"/>
        <v xml:space="preserve"> </v>
      </c>
      <c r="BC17" s="7">
        <f t="shared" si="7"/>
        <v>1.25</v>
      </c>
      <c r="BD17" s="9">
        <f>IF(BA17&gt;180,0,IF(BA17&gt;0,180-BA17," "))</f>
        <v>0</v>
      </c>
      <c r="BE17" s="11">
        <v>74</v>
      </c>
      <c r="BF17" s="11">
        <v>81.55</v>
      </c>
      <c r="BG17" s="10">
        <f t="shared" si="8"/>
        <v>155.55000000000001</v>
      </c>
      <c r="BH17" s="10">
        <f t="shared" si="9"/>
        <v>-5.5500000000000114</v>
      </c>
      <c r="BI17" s="20">
        <f>IF(BG17&gt;150,0,IF(BA17&gt;180,+BH17/2-(BA17-180),BH17/2))</f>
        <v>0</v>
      </c>
    </row>
    <row r="18" spans="1:61" x14ac:dyDescent="0.45">
      <c r="A18" s="6" t="s">
        <v>245</v>
      </c>
      <c r="B18" s="24">
        <v>20</v>
      </c>
      <c r="C18" s="18">
        <f>B18/B$100</f>
        <v>0.15267175572519084</v>
      </c>
      <c r="D18" s="6" t="s">
        <v>245</v>
      </c>
      <c r="E18" s="24">
        <v>16</v>
      </c>
      <c r="F18" s="6" t="s">
        <v>47</v>
      </c>
      <c r="G18" s="6">
        <v>77</v>
      </c>
      <c r="H18" s="13" t="s">
        <v>203</v>
      </c>
      <c r="I18" s="5" t="s">
        <v>132</v>
      </c>
      <c r="J18" s="5" t="s">
        <v>133</v>
      </c>
      <c r="K18" s="6" t="s">
        <v>26</v>
      </c>
      <c r="L18" s="6">
        <v>1993</v>
      </c>
      <c r="M18" s="7">
        <f t="shared" si="0"/>
        <v>32</v>
      </c>
      <c r="N18" s="5" t="s">
        <v>132</v>
      </c>
      <c r="O18" s="5" t="s">
        <v>134</v>
      </c>
      <c r="P18" s="6" t="s">
        <v>26</v>
      </c>
      <c r="Q18" s="6">
        <v>1956</v>
      </c>
      <c r="R18" s="7">
        <f t="shared" si="1"/>
        <v>69</v>
      </c>
      <c r="S18" s="31">
        <v>2</v>
      </c>
      <c r="T18" s="26">
        <v>0</v>
      </c>
      <c r="U18" s="7" t="str">
        <f>IF(M18&lt;50," ",IF(R18&lt;50," ","Yes"))</f>
        <v xml:space="preserve"> </v>
      </c>
      <c r="V18" s="7" t="str">
        <f>IF($M18&gt;26," ",IF($R18&gt;26," ",IF(M18+R18=0," ","Yes")))</f>
        <v xml:space="preserve"> </v>
      </c>
      <c r="W18" s="7" t="str">
        <f>IF($M18&gt;22," ",IF($R18&gt;22," ",IF($M18+$R18=0," ","Yes")))</f>
        <v xml:space="preserve"> </v>
      </c>
      <c r="X18" s="7" t="str">
        <f>IF(I18=N18,"Yes"," ")</f>
        <v>Yes</v>
      </c>
      <c r="Y18" s="12" t="s">
        <v>350</v>
      </c>
      <c r="Z18" s="7" t="str">
        <f>IF(K18="F",IF(P18="F","Yes"," ")," ")</f>
        <v xml:space="preserve"> </v>
      </c>
      <c r="AA18" s="7" t="str">
        <f>IF(K18="M",IF($P18="M","Yes"," ")," ")</f>
        <v>Yes</v>
      </c>
      <c r="AB18" s="7" t="str">
        <f t="shared" si="2"/>
        <v xml:space="preserve"> </v>
      </c>
      <c r="AC18" s="7"/>
      <c r="AD18" s="7" t="str">
        <f t="shared" si="3"/>
        <v xml:space="preserve"> </v>
      </c>
      <c r="AE18" s="7" t="str">
        <f t="shared" si="4"/>
        <v xml:space="preserve"> </v>
      </c>
      <c r="AF18" s="7" t="str">
        <f>IF($V18="Yes",2,IF($R18&lt;26,1,IF($M18&lt;26,1," ")))</f>
        <v xml:space="preserve"> </v>
      </c>
      <c r="AG18" s="7" t="str">
        <f>IF($V18="Yes",2,IF($R18&lt;23,1,IF($M18&lt;23,1," ")))</f>
        <v xml:space="preserve"> </v>
      </c>
      <c r="AH18" s="12" t="s">
        <v>859</v>
      </c>
      <c r="AI18" s="6" t="s">
        <v>499</v>
      </c>
      <c r="AJ18" s="5" t="s">
        <v>161</v>
      </c>
      <c r="AK18" s="5" t="s">
        <v>44</v>
      </c>
      <c r="AL18" s="6">
        <v>2023</v>
      </c>
      <c r="AM18" s="7">
        <f t="shared" si="5"/>
        <v>2</v>
      </c>
      <c r="AN18" s="6" t="s">
        <v>320</v>
      </c>
      <c r="AO18" s="6" t="s">
        <v>321</v>
      </c>
      <c r="AP18" s="6">
        <v>1492</v>
      </c>
      <c r="AQ18" s="5" t="s">
        <v>161</v>
      </c>
      <c r="AR18" s="5" t="s">
        <v>322</v>
      </c>
      <c r="AS18" s="6">
        <v>2023</v>
      </c>
      <c r="AT18" s="6" t="s">
        <v>30</v>
      </c>
      <c r="AU18" s="5" t="s">
        <v>161</v>
      </c>
      <c r="AV18" s="5" t="s">
        <v>323</v>
      </c>
      <c r="AW18" s="6">
        <v>2024</v>
      </c>
      <c r="AX18" s="5" t="s">
        <v>161</v>
      </c>
      <c r="AY18" s="5" t="s">
        <v>324</v>
      </c>
      <c r="AZ18" s="6">
        <v>2024</v>
      </c>
      <c r="BA18" s="6">
        <v>182.75</v>
      </c>
      <c r="BB18" s="8" t="str">
        <f t="shared" si="6"/>
        <v xml:space="preserve"> </v>
      </c>
      <c r="BC18" s="7">
        <f t="shared" si="7"/>
        <v>2.75</v>
      </c>
      <c r="BD18" s="9">
        <f>IF(BA18&gt;180,0,IF(BA18&gt;0,180-BA18," "))</f>
        <v>0</v>
      </c>
      <c r="BE18" s="6">
        <v>75.7</v>
      </c>
      <c r="BF18" s="6">
        <v>72.05</v>
      </c>
      <c r="BG18" s="20">
        <f t="shared" si="8"/>
        <v>147.75</v>
      </c>
      <c r="BH18" s="10">
        <f t="shared" si="9"/>
        <v>2.25</v>
      </c>
      <c r="BI18" s="20">
        <f>IF(BG18&gt;150,0,IF(BA18&gt;180,+BH18/2-(BA18-180),BH18/2))</f>
        <v>-1.625</v>
      </c>
    </row>
    <row r="19" spans="1:61" x14ac:dyDescent="0.45">
      <c r="A19" s="6"/>
      <c r="D19" s="6" t="s">
        <v>245</v>
      </c>
      <c r="E19" s="24">
        <v>17</v>
      </c>
      <c r="F19" s="6" t="s">
        <v>102</v>
      </c>
      <c r="G19" s="6">
        <v>111</v>
      </c>
      <c r="H19" s="13" t="s">
        <v>613</v>
      </c>
      <c r="I19" s="5" t="s">
        <v>419</v>
      </c>
      <c r="J19" s="5" t="s">
        <v>137</v>
      </c>
      <c r="K19" s="6" t="s">
        <v>26</v>
      </c>
      <c r="L19" s="6">
        <v>1991</v>
      </c>
      <c r="M19" s="7">
        <f t="shared" si="0"/>
        <v>34</v>
      </c>
      <c r="N19" s="5" t="s">
        <v>419</v>
      </c>
      <c r="O19" s="5" t="s">
        <v>138</v>
      </c>
      <c r="P19" s="6" t="s">
        <v>26</v>
      </c>
      <c r="Q19" s="6">
        <v>1993</v>
      </c>
      <c r="R19" s="7">
        <f t="shared" si="1"/>
        <v>32</v>
      </c>
      <c r="S19" s="31">
        <v>0</v>
      </c>
      <c r="T19" s="26">
        <v>0</v>
      </c>
      <c r="U19" s="7" t="str">
        <f>IF(M19&lt;50," ",IF(R19&lt;50," ","Yes"))</f>
        <v xml:space="preserve"> </v>
      </c>
      <c r="V19" s="7" t="str">
        <f>IF($M19&gt;26," ",IF($R19&gt;26," ",IF(M19+R19=0," ","Yes")))</f>
        <v xml:space="preserve"> </v>
      </c>
      <c r="W19" s="7" t="str">
        <f>IF($M19&gt;22," ",IF($R19&gt;22," ",IF($M19+$R19=0," ","Yes")))</f>
        <v xml:space="preserve"> </v>
      </c>
      <c r="X19" s="7" t="str">
        <f>IF(I19=N19,"Yes"," ")</f>
        <v>Yes</v>
      </c>
      <c r="Y19" s="12" t="s">
        <v>351</v>
      </c>
      <c r="Z19" s="7" t="str">
        <f>IF(K19="F",IF(P19="F","Yes"," ")," ")</f>
        <v xml:space="preserve"> </v>
      </c>
      <c r="AA19" s="7" t="str">
        <f>IF(K19="M",IF($P19="M","Yes"," ")," ")</f>
        <v>Yes</v>
      </c>
      <c r="AB19" s="7" t="str">
        <f t="shared" si="2"/>
        <v xml:space="preserve"> </v>
      </c>
      <c r="AC19" s="7"/>
      <c r="AD19" s="7" t="str">
        <f t="shared" si="3"/>
        <v xml:space="preserve"> </v>
      </c>
      <c r="AE19" s="7" t="str">
        <f t="shared" si="4"/>
        <v xml:space="preserve"> </v>
      </c>
      <c r="AF19" s="7" t="str">
        <f>IF($V19="Yes",2,IF($R19&lt;26,1,IF($M19&lt;26,1," ")))</f>
        <v xml:space="preserve"> </v>
      </c>
      <c r="AG19" s="7" t="str">
        <f>IF($V19="Yes",2,IF($R19&lt;23,1,IF($M19&lt;23,1," ")))</f>
        <v xml:space="preserve"> </v>
      </c>
      <c r="AH19" s="12" t="s">
        <v>309</v>
      </c>
      <c r="AI19" s="6" t="s">
        <v>499</v>
      </c>
      <c r="AJ19" s="5" t="s">
        <v>161</v>
      </c>
      <c r="AK19" s="5" t="s">
        <v>44</v>
      </c>
      <c r="AL19" s="6">
        <v>2024</v>
      </c>
      <c r="AM19" s="7">
        <f t="shared" si="5"/>
        <v>1</v>
      </c>
      <c r="AN19" s="6" t="s">
        <v>614</v>
      </c>
      <c r="AO19" s="6" t="s">
        <v>615</v>
      </c>
      <c r="AP19" s="6">
        <v>1512</v>
      </c>
      <c r="AQ19" s="5" t="s">
        <v>161</v>
      </c>
      <c r="AR19" s="5" t="s">
        <v>616</v>
      </c>
      <c r="AS19" s="6">
        <v>2024</v>
      </c>
      <c r="AT19" s="6" t="s">
        <v>30</v>
      </c>
      <c r="AU19" s="5" t="s">
        <v>161</v>
      </c>
      <c r="AV19" s="5" t="s">
        <v>617</v>
      </c>
      <c r="AW19" s="6">
        <v>2024</v>
      </c>
      <c r="AX19" s="5" t="s">
        <v>161</v>
      </c>
      <c r="AY19" s="5" t="s">
        <v>618</v>
      </c>
      <c r="AZ19" s="6">
        <v>2025</v>
      </c>
      <c r="BA19" s="6">
        <v>181.35</v>
      </c>
      <c r="BB19" s="8" t="str">
        <f t="shared" si="6"/>
        <v xml:space="preserve"> </v>
      </c>
      <c r="BC19" s="7">
        <f t="shared" si="7"/>
        <v>1.3499999999999943</v>
      </c>
      <c r="BD19" s="9">
        <f>IF(BA19&gt;180,0,IF(BA19&gt;0,180-BA19," "))</f>
        <v>0</v>
      </c>
      <c r="BE19" s="6">
        <v>77.8</v>
      </c>
      <c r="BF19" s="6">
        <v>71.7</v>
      </c>
      <c r="BG19" s="20">
        <f t="shared" si="8"/>
        <v>149.5</v>
      </c>
      <c r="BH19" s="20">
        <f t="shared" si="9"/>
        <v>0.5</v>
      </c>
      <c r="BI19" s="20">
        <f>IF(BG19&gt;150,0,IF(BA19&gt;180,+BH19/2-(BA19-180),BH19/2))</f>
        <v>-1.0999999999999943</v>
      </c>
    </row>
    <row r="20" spans="1:61" x14ac:dyDescent="0.45">
      <c r="A20" s="6"/>
      <c r="D20" s="6" t="s">
        <v>245</v>
      </c>
      <c r="E20" s="24">
        <v>18</v>
      </c>
      <c r="F20" s="6" t="s">
        <v>52</v>
      </c>
      <c r="G20" s="6">
        <v>374</v>
      </c>
      <c r="H20" s="13" t="s">
        <v>621</v>
      </c>
      <c r="I20" s="5" t="s">
        <v>135</v>
      </c>
      <c r="J20" s="5" t="s">
        <v>136</v>
      </c>
      <c r="K20" s="6" t="s">
        <v>26</v>
      </c>
      <c r="L20" s="6">
        <v>1956</v>
      </c>
      <c r="M20" s="7">
        <f t="shared" si="0"/>
        <v>69</v>
      </c>
      <c r="N20" s="5" t="s">
        <v>135</v>
      </c>
      <c r="O20" s="5" t="s">
        <v>84</v>
      </c>
      <c r="P20" s="6" t="s">
        <v>26</v>
      </c>
      <c r="Q20" s="6">
        <v>1958</v>
      </c>
      <c r="R20" s="7">
        <f t="shared" si="1"/>
        <v>67</v>
      </c>
      <c r="S20" s="31">
        <v>0</v>
      </c>
      <c r="T20" s="26">
        <v>0</v>
      </c>
      <c r="U20" s="36" t="str">
        <f>IF(M20&lt;50," ",IF(R20&lt;50," ","Yes"))</f>
        <v>Yes</v>
      </c>
      <c r="V20" s="7" t="str">
        <f>IF($M20&gt;26," ",IF($R20&gt;26," ",IF(M20+R20=0," ","Yes")))</f>
        <v xml:space="preserve"> </v>
      </c>
      <c r="W20" s="7" t="str">
        <f>IF($M20&gt;22," ",IF($R20&gt;22," ",IF($M20+$R20=0," ","Yes")))</f>
        <v xml:space="preserve"> </v>
      </c>
      <c r="X20" s="7" t="str">
        <f>IF(I20=N20,"Yes"," ")</f>
        <v>Yes</v>
      </c>
      <c r="Y20" s="12" t="s">
        <v>351</v>
      </c>
      <c r="Z20" s="7" t="str">
        <f>IF(K20="F",IF(P20="F","Yes"," ")," ")</f>
        <v xml:space="preserve"> </v>
      </c>
      <c r="AA20" s="7" t="str">
        <f>IF(K20="M",IF($P20="M","Yes"," ")," ")</f>
        <v>Yes</v>
      </c>
      <c r="AB20" s="7" t="str">
        <f t="shared" si="2"/>
        <v xml:space="preserve"> </v>
      </c>
      <c r="AC20" s="7"/>
      <c r="AD20" s="7" t="str">
        <f t="shared" si="3"/>
        <v xml:space="preserve"> </v>
      </c>
      <c r="AE20" s="7" t="str">
        <f t="shared" si="4"/>
        <v xml:space="preserve"> </v>
      </c>
      <c r="AF20" s="7" t="str">
        <f>IF($V20="Yes",2,IF($R20&lt;26,1,IF($M20&lt;26,1," ")))</f>
        <v xml:space="preserve"> </v>
      </c>
      <c r="AG20" s="7" t="str">
        <f>IF($V20="Yes",2,IF($R20&lt;23,1,IF($M20&lt;23,1," ")))</f>
        <v xml:space="preserve"> </v>
      </c>
      <c r="AH20" s="12" t="s">
        <v>309</v>
      </c>
      <c r="AI20" s="6" t="s">
        <v>499</v>
      </c>
      <c r="AJ20" s="5" t="s">
        <v>161</v>
      </c>
      <c r="AK20" s="5" t="s">
        <v>44</v>
      </c>
      <c r="AL20" s="6">
        <v>2022</v>
      </c>
      <c r="AM20" s="7">
        <f t="shared" si="5"/>
        <v>3</v>
      </c>
      <c r="AN20" s="6" t="s">
        <v>219</v>
      </c>
      <c r="AO20" s="6" t="s">
        <v>219</v>
      </c>
      <c r="AP20" s="6">
        <v>1414</v>
      </c>
      <c r="AQ20" s="5" t="s">
        <v>161</v>
      </c>
      <c r="AR20" s="5" t="s">
        <v>622</v>
      </c>
      <c r="AS20" s="6">
        <v>2023</v>
      </c>
      <c r="AT20" s="6" t="s">
        <v>30</v>
      </c>
      <c r="AU20" s="5" t="s">
        <v>161</v>
      </c>
      <c r="AV20" s="5" t="s">
        <v>623</v>
      </c>
      <c r="AW20" s="6">
        <v>2023</v>
      </c>
      <c r="AX20" s="5" t="s">
        <v>161</v>
      </c>
      <c r="AY20" s="5" t="s">
        <v>624</v>
      </c>
      <c r="AZ20" s="6">
        <v>2022</v>
      </c>
      <c r="BA20" s="6">
        <v>182</v>
      </c>
      <c r="BB20" s="8" t="str">
        <f t="shared" si="6"/>
        <v xml:space="preserve"> </v>
      </c>
      <c r="BC20" s="7">
        <f t="shared" si="7"/>
        <v>2</v>
      </c>
      <c r="BD20" s="9">
        <f>IF(BA20&gt;180,0,IF(BA20&gt;0,180-BA20," "))</f>
        <v>0</v>
      </c>
      <c r="BE20" s="6">
        <v>74.2</v>
      </c>
      <c r="BF20" s="6">
        <v>67</v>
      </c>
      <c r="BG20" s="20">
        <f t="shared" si="8"/>
        <v>141.19999999999999</v>
      </c>
      <c r="BH20" s="20">
        <f t="shared" si="9"/>
        <v>8.8000000000000114</v>
      </c>
      <c r="BI20" s="20">
        <f>IF(BG20&gt;150,0,IF(BA20&gt;180,+BH20/2-(BA20-180),BH20/2))</f>
        <v>2.4000000000000057</v>
      </c>
    </row>
    <row r="21" spans="1:61" x14ac:dyDescent="0.45">
      <c r="A21" s="6"/>
      <c r="D21" s="6" t="s">
        <v>245</v>
      </c>
      <c r="E21" s="24">
        <v>19</v>
      </c>
      <c r="F21" s="6" t="s">
        <v>72</v>
      </c>
      <c r="G21" s="6">
        <v>800</v>
      </c>
      <c r="H21" s="13" t="s">
        <v>548</v>
      </c>
      <c r="I21" s="5" t="s">
        <v>549</v>
      </c>
      <c r="J21" s="5" t="s">
        <v>111</v>
      </c>
      <c r="K21" s="6" t="s">
        <v>141</v>
      </c>
      <c r="L21" s="6">
        <v>1999</v>
      </c>
      <c r="M21" s="7">
        <f t="shared" si="0"/>
        <v>26</v>
      </c>
      <c r="N21" s="5" t="s">
        <v>94</v>
      </c>
      <c r="O21" s="5" t="s">
        <v>303</v>
      </c>
      <c r="P21" s="6" t="s">
        <v>26</v>
      </c>
      <c r="Q21" s="6">
        <v>1970</v>
      </c>
      <c r="R21" s="7">
        <f t="shared" si="1"/>
        <v>55</v>
      </c>
      <c r="S21" s="31">
        <v>1</v>
      </c>
      <c r="T21" s="26">
        <v>1</v>
      </c>
      <c r="U21" s="7" t="str">
        <f>IF(M21&lt;50," ",IF(R21&lt;50," ","Yes"))</f>
        <v xml:space="preserve"> </v>
      </c>
      <c r="V21" s="7" t="str">
        <f>IF($M21&gt;26," ",IF($R21&gt;26," ",IF(M21+R21=0," ","Yes")))</f>
        <v xml:space="preserve"> </v>
      </c>
      <c r="W21" s="7" t="str">
        <f>IF($M21&gt;22," ",IF($R21&gt;22," ",IF($M21+$R21=0," ","Yes")))</f>
        <v xml:space="preserve"> </v>
      </c>
      <c r="X21" s="7" t="str">
        <f>IF(I21=N21,"Yes"," ")</f>
        <v xml:space="preserve"> </v>
      </c>
      <c r="Z21" s="7" t="str">
        <f>IF(K21="F",IF(P21="F","Yes"," ")," ")</f>
        <v xml:space="preserve"> </v>
      </c>
      <c r="AA21" s="7" t="str">
        <f>IF(K21="M",IF($P21="M","Yes"," ")," ")</f>
        <v xml:space="preserve"> </v>
      </c>
      <c r="AB21" s="7" t="str">
        <f t="shared" si="2"/>
        <v>Yes</v>
      </c>
      <c r="AC21" s="7"/>
      <c r="AD21" s="36" t="str">
        <f t="shared" si="3"/>
        <v>Yes</v>
      </c>
      <c r="AE21" s="7" t="str">
        <f t="shared" si="4"/>
        <v xml:space="preserve"> </v>
      </c>
      <c r="AF21" s="7" t="str">
        <f>IF($V21="Yes",2,IF($R21&lt;26,1,IF($M21&lt;26,1," ")))</f>
        <v xml:space="preserve"> </v>
      </c>
      <c r="AG21" s="7" t="str">
        <f>IF($V21="Yes",2,IF($R21&lt;23,1,IF($M21&lt;23,1," ")))</f>
        <v xml:space="preserve"> </v>
      </c>
      <c r="AH21" s="12" t="s">
        <v>309</v>
      </c>
      <c r="AI21" s="6" t="s">
        <v>499</v>
      </c>
      <c r="AJ21" s="5" t="s">
        <v>161</v>
      </c>
      <c r="AK21" s="5" t="s">
        <v>44</v>
      </c>
      <c r="AL21" s="6">
        <v>2024</v>
      </c>
      <c r="AM21" s="7">
        <f t="shared" si="5"/>
        <v>1</v>
      </c>
      <c r="AN21" s="6" t="s">
        <v>550</v>
      </c>
      <c r="AO21" s="6" t="s">
        <v>551</v>
      </c>
      <c r="AP21" s="6">
        <v>1543</v>
      </c>
      <c r="AQ21" s="5" t="s">
        <v>161</v>
      </c>
      <c r="AR21" s="5" t="s">
        <v>552</v>
      </c>
      <c r="AS21" s="6">
        <v>2024</v>
      </c>
      <c r="AT21" s="6" t="s">
        <v>30</v>
      </c>
      <c r="AU21" s="5" t="s">
        <v>161</v>
      </c>
      <c r="AV21" s="5" t="s">
        <v>553</v>
      </c>
      <c r="AW21" s="6">
        <v>2024</v>
      </c>
      <c r="AX21" s="5" t="s">
        <v>161</v>
      </c>
      <c r="AY21" s="5" t="s">
        <v>792</v>
      </c>
      <c r="AZ21" s="6">
        <v>2025</v>
      </c>
      <c r="BA21" s="6">
        <v>181.7</v>
      </c>
      <c r="BB21" s="8" t="str">
        <f t="shared" si="6"/>
        <v xml:space="preserve"> </v>
      </c>
      <c r="BC21" s="7">
        <f t="shared" si="7"/>
        <v>1.6999999999999886</v>
      </c>
      <c r="BD21" s="9">
        <f>IF(BA21&gt;180,0,IF(BA21&gt;0,180-BA21," "))</f>
        <v>0</v>
      </c>
      <c r="BE21" s="6">
        <v>59.6</v>
      </c>
      <c r="BF21" s="6">
        <v>84.6</v>
      </c>
      <c r="BG21" s="20">
        <f t="shared" si="8"/>
        <v>144.19999999999999</v>
      </c>
      <c r="BH21" s="20">
        <f t="shared" si="9"/>
        <v>5.8000000000000114</v>
      </c>
      <c r="BI21" s="20">
        <f>IF(BG21&gt;150,0,IF(BA21&gt;180,+BH21/2-(BA21-180),BH21/2))</f>
        <v>1.2000000000000171</v>
      </c>
    </row>
    <row r="22" spans="1:61" x14ac:dyDescent="0.45">
      <c r="A22" s="6"/>
      <c r="D22" s="6" t="s">
        <v>245</v>
      </c>
      <c r="E22" s="24">
        <v>20</v>
      </c>
      <c r="F22" s="6" t="s">
        <v>47</v>
      </c>
      <c r="G22" s="6">
        <v>4</v>
      </c>
      <c r="H22" s="13" t="s">
        <v>798</v>
      </c>
      <c r="I22" s="5" t="s">
        <v>851</v>
      </c>
      <c r="J22" s="5" t="s">
        <v>799</v>
      </c>
      <c r="K22" s="6" t="s">
        <v>26</v>
      </c>
      <c r="L22" s="6">
        <v>1993</v>
      </c>
      <c r="M22" s="7">
        <f t="shared" si="0"/>
        <v>32</v>
      </c>
      <c r="N22" s="5" t="s">
        <v>800</v>
      </c>
      <c r="O22" s="5" t="s">
        <v>118</v>
      </c>
      <c r="P22" s="6" t="s">
        <v>26</v>
      </c>
      <c r="Q22" s="6">
        <v>1983</v>
      </c>
      <c r="R22" s="7">
        <f t="shared" si="1"/>
        <v>42</v>
      </c>
      <c r="S22" s="31">
        <v>0</v>
      </c>
      <c r="T22" s="26">
        <v>0</v>
      </c>
      <c r="U22" s="7" t="str">
        <f>IF(M22&lt;50," ",IF(R22&lt;50," ","Yes"))</f>
        <v xml:space="preserve"> </v>
      </c>
      <c r="V22" s="7" t="str">
        <f>IF($M22&gt;26," ",IF($R22&gt;26," ",IF(M22+R22=0," ","Yes")))</f>
        <v xml:space="preserve"> </v>
      </c>
      <c r="W22" s="7" t="str">
        <f>IF($M22&gt;22," ",IF($R22&gt;22," ",IF($M22+$R22=0," ","Yes")))</f>
        <v xml:space="preserve"> </v>
      </c>
      <c r="X22" s="7" t="str">
        <f>IF(I22=N22,"Yes"," ")</f>
        <v xml:space="preserve"> </v>
      </c>
      <c r="Z22" s="7" t="str">
        <f>IF(K22="F",IF(P22="F","Yes"," ")," ")</f>
        <v xml:space="preserve"> </v>
      </c>
      <c r="AA22" s="7" t="str">
        <f>IF(K22="M",IF($P22="M","Yes"," ")," ")</f>
        <v>Yes</v>
      </c>
      <c r="AB22" s="7" t="str">
        <f t="shared" si="2"/>
        <v xml:space="preserve"> </v>
      </c>
      <c r="AC22" s="7"/>
      <c r="AD22" s="7" t="str">
        <f t="shared" si="3"/>
        <v xml:space="preserve"> </v>
      </c>
      <c r="AE22" s="7" t="str">
        <f t="shared" si="4"/>
        <v xml:space="preserve"> </v>
      </c>
      <c r="AF22" s="7" t="str">
        <f>IF($V22="Yes",2,IF($R22&lt;26,1,IF($M22&lt;26,1," ")))</f>
        <v xml:space="preserve"> </v>
      </c>
      <c r="AG22" s="7" t="str">
        <f>IF($V22="Yes",2,IF($R22&lt;23,1,IF($M22&lt;23,1," ")))</f>
        <v xml:space="preserve"> </v>
      </c>
      <c r="AH22" s="12" t="s">
        <v>858</v>
      </c>
      <c r="AI22" s="6" t="s">
        <v>499</v>
      </c>
      <c r="AJ22" s="5" t="s">
        <v>27</v>
      </c>
      <c r="AK22" s="5" t="s">
        <v>28</v>
      </c>
      <c r="AL22" s="6">
        <v>2025</v>
      </c>
      <c r="AM22" s="7">
        <f t="shared" si="5"/>
        <v>0</v>
      </c>
      <c r="AN22" s="6" t="s">
        <v>801</v>
      </c>
      <c r="AO22" s="6">
        <v>652</v>
      </c>
      <c r="AP22" s="6">
        <v>1522</v>
      </c>
      <c r="AQ22" s="5" t="s">
        <v>29</v>
      </c>
      <c r="AR22" s="5" t="s">
        <v>802</v>
      </c>
      <c r="AS22" s="6">
        <v>2025</v>
      </c>
      <c r="AT22" s="6" t="s">
        <v>30</v>
      </c>
      <c r="AU22" s="5" t="s">
        <v>29</v>
      </c>
      <c r="AV22" s="19" t="s">
        <v>803</v>
      </c>
      <c r="AW22" s="6">
        <v>2025</v>
      </c>
      <c r="AX22" s="5" t="s">
        <v>29</v>
      </c>
      <c r="AY22" s="5" t="s">
        <v>804</v>
      </c>
      <c r="AZ22" s="6">
        <v>2025</v>
      </c>
      <c r="BA22" s="6">
        <v>183.5</v>
      </c>
      <c r="BB22" s="8" t="str">
        <f t="shared" si="6"/>
        <v xml:space="preserve"> </v>
      </c>
      <c r="BC22" s="7">
        <f t="shared" si="7"/>
        <v>3.5</v>
      </c>
      <c r="BD22" s="9">
        <f>IF(BA22&gt;180,0,IF(BA22&gt;0,180-BA22," "))</f>
        <v>0</v>
      </c>
      <c r="BE22" s="6">
        <v>73</v>
      </c>
      <c r="BF22" s="6">
        <v>94.5</v>
      </c>
      <c r="BG22" s="20">
        <f t="shared" si="8"/>
        <v>167.5</v>
      </c>
      <c r="BH22" s="20">
        <f t="shared" si="9"/>
        <v>-17.5</v>
      </c>
      <c r="BI22" s="20">
        <f>IF(BG22&gt;150,0,IF(BA22&gt;180,+BH22/2-(BA22-180),BH22/2))</f>
        <v>0</v>
      </c>
    </row>
    <row r="23" spans="1:61" x14ac:dyDescent="0.45">
      <c r="A23" s="6" t="s">
        <v>245</v>
      </c>
      <c r="B23" s="24">
        <v>19</v>
      </c>
      <c r="C23" s="18">
        <f>B23/B$100</f>
        <v>0.14503816793893129</v>
      </c>
      <c r="D23" s="6" t="s">
        <v>245</v>
      </c>
      <c r="E23" s="24">
        <v>21</v>
      </c>
      <c r="F23" s="6" t="s">
        <v>52</v>
      </c>
      <c r="G23" s="6">
        <v>26</v>
      </c>
      <c r="H23" s="13" t="s">
        <v>600</v>
      </c>
      <c r="I23" s="5" t="s">
        <v>144</v>
      </c>
      <c r="J23" s="5" t="s">
        <v>145</v>
      </c>
      <c r="K23" s="6" t="s">
        <v>26</v>
      </c>
      <c r="L23" s="6">
        <v>2001</v>
      </c>
      <c r="M23" s="7">
        <f t="shared" si="0"/>
        <v>24</v>
      </c>
      <c r="N23" s="5" t="s">
        <v>144</v>
      </c>
      <c r="O23" s="5" t="s">
        <v>146</v>
      </c>
      <c r="P23" s="6" t="s">
        <v>26</v>
      </c>
      <c r="Q23" s="6">
        <v>1967</v>
      </c>
      <c r="R23" s="7">
        <f t="shared" si="1"/>
        <v>58</v>
      </c>
      <c r="S23" s="31">
        <v>2</v>
      </c>
      <c r="T23" s="26">
        <v>0</v>
      </c>
      <c r="U23" s="7" t="str">
        <f>IF(M23&lt;50," ",IF(R23&lt;50," ","Yes"))</f>
        <v xml:space="preserve"> </v>
      </c>
      <c r="V23" s="7" t="str">
        <f>IF($M23&gt;26," ",IF($R23&gt;26," ",IF(M23+R23=0," ","Yes")))</f>
        <v xml:space="preserve"> </v>
      </c>
      <c r="W23" s="7" t="str">
        <f>IF($M23&gt;22," ",IF($R23&gt;22," ",IF($M23+$R23=0," ","Yes")))</f>
        <v xml:space="preserve"> </v>
      </c>
      <c r="X23" s="7" t="str">
        <f>IF(I23=N23,"Yes"," ")</f>
        <v>Yes</v>
      </c>
      <c r="Y23" s="12" t="s">
        <v>350</v>
      </c>
      <c r="Z23" s="7" t="str">
        <f>IF(K23="F",IF(P23="F","Yes"," ")," ")</f>
        <v xml:space="preserve"> </v>
      </c>
      <c r="AA23" s="7" t="str">
        <f>IF(K23="M",IF($P23="M","Yes"," ")," ")</f>
        <v>Yes</v>
      </c>
      <c r="AB23" s="7" t="str">
        <f t="shared" si="2"/>
        <v xml:space="preserve"> </v>
      </c>
      <c r="AC23" s="7"/>
      <c r="AD23" s="7" t="str">
        <f t="shared" si="3"/>
        <v xml:space="preserve"> </v>
      </c>
      <c r="AE23" s="7" t="str">
        <f t="shared" si="4"/>
        <v xml:space="preserve"> </v>
      </c>
      <c r="AF23" s="7">
        <f>IF($V23="Yes",2,IF($R23&lt;26,1,IF($M23&lt;26,1," ")))</f>
        <v>1</v>
      </c>
      <c r="AG23" s="7" t="str">
        <f>IF($V23="Yes",2,IF($R23&lt;23,1,IF($M23&lt;23,1," ")))</f>
        <v xml:space="preserve"> </v>
      </c>
      <c r="AH23" s="12" t="s">
        <v>858</v>
      </c>
      <c r="AI23" s="6" t="s">
        <v>499</v>
      </c>
      <c r="AJ23" s="5" t="s">
        <v>27</v>
      </c>
      <c r="AK23" s="5" t="s">
        <v>28</v>
      </c>
      <c r="AL23" s="6">
        <v>2023</v>
      </c>
      <c r="AM23" s="7">
        <f t="shared" si="5"/>
        <v>2</v>
      </c>
      <c r="AN23" s="6" t="s">
        <v>601</v>
      </c>
      <c r="AO23" s="6" t="s">
        <v>602</v>
      </c>
      <c r="AP23" s="6">
        <v>1329</v>
      </c>
      <c r="AQ23" s="5" t="s">
        <v>231</v>
      </c>
      <c r="AR23" s="5" t="s">
        <v>603</v>
      </c>
      <c r="AS23" s="6">
        <v>2025</v>
      </c>
      <c r="AT23" s="6" t="s">
        <v>30</v>
      </c>
      <c r="AU23" s="5" t="s">
        <v>231</v>
      </c>
      <c r="AV23" s="5" t="s">
        <v>604</v>
      </c>
      <c r="AW23" s="6">
        <v>2025</v>
      </c>
      <c r="AX23" s="5" t="s">
        <v>231</v>
      </c>
      <c r="AY23" s="5" t="s">
        <v>605</v>
      </c>
      <c r="AZ23" s="6">
        <v>2025</v>
      </c>
      <c r="BA23" s="6">
        <v>179.3</v>
      </c>
      <c r="BB23" s="8" t="str">
        <f t="shared" si="6"/>
        <v xml:space="preserve"> </v>
      </c>
      <c r="BC23" s="7">
        <f t="shared" si="7"/>
        <v>0</v>
      </c>
      <c r="BD23" s="9">
        <f>IF(BA23&gt;180,0,IF(BA23&gt;0,180-BA23," "))</f>
        <v>0.69999999999998863</v>
      </c>
      <c r="BE23" s="6">
        <v>80.3</v>
      </c>
      <c r="BF23" s="6">
        <v>70.2</v>
      </c>
      <c r="BG23" s="20">
        <f t="shared" si="8"/>
        <v>150.5</v>
      </c>
      <c r="BH23" s="10">
        <f t="shared" si="9"/>
        <v>-0.5</v>
      </c>
      <c r="BI23" s="20">
        <f>IF(BG23&gt;150,0,IF(BA23&gt;180,+BH23/2-(BA23-180),BH23/2))</f>
        <v>0</v>
      </c>
    </row>
    <row r="24" spans="1:61" x14ac:dyDescent="0.45">
      <c r="A24" s="6" t="s">
        <v>245</v>
      </c>
      <c r="B24" s="24">
        <v>28</v>
      </c>
      <c r="C24" s="18">
        <f>B24/B$100</f>
        <v>0.21374045801526717</v>
      </c>
      <c r="D24" s="6" t="s">
        <v>245</v>
      </c>
      <c r="E24" s="24">
        <v>22</v>
      </c>
      <c r="F24" s="6" t="s">
        <v>47</v>
      </c>
      <c r="G24" s="6">
        <v>15</v>
      </c>
      <c r="H24" s="13" t="s">
        <v>785</v>
      </c>
      <c r="I24" s="5" t="s">
        <v>45</v>
      </c>
      <c r="J24" s="5" t="s">
        <v>444</v>
      </c>
      <c r="K24" s="6" t="s">
        <v>26</v>
      </c>
      <c r="L24" s="6">
        <v>1964</v>
      </c>
      <c r="M24" s="7">
        <f t="shared" si="0"/>
        <v>61</v>
      </c>
      <c r="N24" s="5" t="s">
        <v>45</v>
      </c>
      <c r="O24" s="5" t="s">
        <v>46</v>
      </c>
      <c r="P24" s="6" t="s">
        <v>26</v>
      </c>
      <c r="Q24" s="6">
        <v>1995</v>
      </c>
      <c r="R24" s="7">
        <f t="shared" si="1"/>
        <v>30</v>
      </c>
      <c r="S24" s="31">
        <v>2</v>
      </c>
      <c r="T24" s="26">
        <v>0</v>
      </c>
      <c r="U24" s="7" t="str">
        <f>IF(M24&lt;50," ",IF(R24&lt;50," ","Yes"))</f>
        <v xml:space="preserve"> </v>
      </c>
      <c r="V24" s="7" t="str">
        <f>IF($M24&gt;26," ",IF($R24&gt;26," ",IF(M24+R24=0," ","Yes")))</f>
        <v xml:space="preserve"> </v>
      </c>
      <c r="W24" s="7" t="str">
        <f>IF($M24&gt;22," ",IF($R24&gt;22," ",IF($M24+$R24=0," ","Yes")))</f>
        <v xml:space="preserve"> </v>
      </c>
      <c r="X24" s="7" t="str">
        <f>IF(I24=N24,"Yes"," ")</f>
        <v>Yes</v>
      </c>
      <c r="Y24" s="12" t="s">
        <v>350</v>
      </c>
      <c r="Z24" s="7" t="str">
        <f>IF(K24="F",IF(P24="F","Yes"," ")," ")</f>
        <v xml:space="preserve"> </v>
      </c>
      <c r="AA24" s="7" t="str">
        <f>IF(K24="M",IF($P24="M","Yes"," ")," ")</f>
        <v>Yes</v>
      </c>
      <c r="AB24" s="7" t="str">
        <f t="shared" si="2"/>
        <v xml:space="preserve"> </v>
      </c>
      <c r="AC24" s="7"/>
      <c r="AD24" s="7" t="str">
        <f t="shared" si="3"/>
        <v xml:space="preserve"> </v>
      </c>
      <c r="AE24" s="7" t="str">
        <f t="shared" si="4"/>
        <v xml:space="preserve"> </v>
      </c>
      <c r="AF24" s="7" t="str">
        <f>IF($V24="Yes",2,IF($R24&lt;26,1,IF($M24&lt;26,1," ")))</f>
        <v xml:space="preserve"> </v>
      </c>
      <c r="AG24" s="7" t="str">
        <f>IF($V24="Yes",2,IF($R24&lt;23,1,IF($M24&lt;23,1," ")))</f>
        <v xml:space="preserve"> </v>
      </c>
      <c r="AH24" s="12" t="s">
        <v>858</v>
      </c>
      <c r="AI24" s="6" t="s">
        <v>499</v>
      </c>
      <c r="AJ24" s="5" t="s">
        <v>161</v>
      </c>
      <c r="AK24" s="5" t="s">
        <v>44</v>
      </c>
      <c r="AL24" s="6">
        <v>2022</v>
      </c>
      <c r="AM24" s="7">
        <f t="shared" si="5"/>
        <v>3</v>
      </c>
      <c r="AN24" s="6" t="s">
        <v>219</v>
      </c>
      <c r="AO24" s="6" t="s">
        <v>219</v>
      </c>
      <c r="AP24" s="6">
        <v>1461</v>
      </c>
      <c r="AQ24" s="5" t="s">
        <v>161</v>
      </c>
      <c r="AR24" s="19" t="s">
        <v>841</v>
      </c>
      <c r="AS24" s="6">
        <v>2025</v>
      </c>
      <c r="AT24" s="6" t="s">
        <v>30</v>
      </c>
      <c r="AU24" s="5" t="s">
        <v>161</v>
      </c>
      <c r="AV24" s="5" t="s">
        <v>786</v>
      </c>
      <c r="AW24" s="6">
        <v>2024</v>
      </c>
      <c r="AX24" s="5" t="s">
        <v>161</v>
      </c>
      <c r="AY24" s="5">
        <v>923</v>
      </c>
      <c r="AZ24" s="6">
        <v>2025</v>
      </c>
      <c r="BA24" s="6">
        <v>181.25</v>
      </c>
      <c r="BB24" s="9">
        <v>0</v>
      </c>
      <c r="BC24" s="7">
        <f t="shared" si="7"/>
        <v>1.25</v>
      </c>
      <c r="BD24" s="9">
        <f>IF(BA24&gt;180,0,IF(BA24&gt;0,180-BA24," "))</f>
        <v>0</v>
      </c>
      <c r="BE24" s="6">
        <v>74.5</v>
      </c>
      <c r="BF24" s="6">
        <v>79</v>
      </c>
      <c r="BG24" s="20">
        <f t="shared" si="8"/>
        <v>153.5</v>
      </c>
      <c r="BH24" s="20">
        <f t="shared" si="9"/>
        <v>-3.5</v>
      </c>
      <c r="BI24" s="20">
        <f>IF(BG24&gt;150,0,IF(BA24&gt;180,+BH24/2-(BA24-180),BH24/2))</f>
        <v>0</v>
      </c>
    </row>
    <row r="25" spans="1:61" x14ac:dyDescent="0.45">
      <c r="A25" s="6"/>
      <c r="D25" s="6" t="s">
        <v>245</v>
      </c>
      <c r="E25" s="24">
        <v>23</v>
      </c>
      <c r="F25" s="6" t="s">
        <v>47</v>
      </c>
      <c r="G25" s="6">
        <v>2</v>
      </c>
      <c r="H25" s="13" t="s">
        <v>705</v>
      </c>
      <c r="I25" s="5" t="s">
        <v>213</v>
      </c>
      <c r="J25" s="5" t="s">
        <v>214</v>
      </c>
      <c r="K25" s="6" t="s">
        <v>26</v>
      </c>
      <c r="L25" s="6">
        <v>1965</v>
      </c>
      <c r="M25" s="7">
        <f t="shared" si="0"/>
        <v>60</v>
      </c>
      <c r="N25" s="5" t="s">
        <v>213</v>
      </c>
      <c r="O25" s="5" t="s">
        <v>479</v>
      </c>
      <c r="P25" s="6" t="s">
        <v>26</v>
      </c>
      <c r="Q25" s="6">
        <v>1965</v>
      </c>
      <c r="R25" s="7">
        <f t="shared" si="1"/>
        <v>60</v>
      </c>
      <c r="S25" s="31">
        <v>0</v>
      </c>
      <c r="T25" s="26">
        <v>0</v>
      </c>
      <c r="U25" s="7" t="str">
        <f>IF(M25&lt;50," ",IF(R25&lt;50," ","Yes"))</f>
        <v>Yes</v>
      </c>
      <c r="V25" s="7" t="str">
        <f>IF($M25&gt;26," ",IF($R25&gt;26," ",IF(M25+R25=0," ","Yes")))</f>
        <v xml:space="preserve"> </v>
      </c>
      <c r="W25" s="7" t="str">
        <f>IF($M25&gt;22," ",IF($R25&gt;22," ",IF($M25+$R25=0," ","Yes")))</f>
        <v xml:space="preserve"> </v>
      </c>
      <c r="X25" s="7" t="str">
        <f>IF(I25=N25,"Yes"," ")</f>
        <v>Yes</v>
      </c>
      <c r="Y25" s="12" t="s">
        <v>706</v>
      </c>
      <c r="Z25" s="7" t="str">
        <f>IF(K25="F",IF(P25="F","Yes"," ")," ")</f>
        <v xml:space="preserve"> </v>
      </c>
      <c r="AA25" s="7" t="str">
        <f>IF(K25="M",IF($P25="M","Yes"," ")," ")</f>
        <v>Yes</v>
      </c>
      <c r="AB25" s="7" t="str">
        <f t="shared" si="2"/>
        <v xml:space="preserve"> </v>
      </c>
      <c r="AC25" s="7"/>
      <c r="AD25" s="7" t="str">
        <f t="shared" si="3"/>
        <v xml:space="preserve"> </v>
      </c>
      <c r="AE25" s="7" t="str">
        <f t="shared" si="4"/>
        <v xml:space="preserve"> </v>
      </c>
      <c r="AF25" s="7" t="str">
        <f>IF($V25="Yes",2,IF($R25&lt;26,1,IF($M25&lt;26,1," ")))</f>
        <v xml:space="preserve"> </v>
      </c>
      <c r="AG25" s="7" t="str">
        <f>IF($V25="Yes",2,IF($R25&lt;23,1,IF($M25&lt;23,1," ")))</f>
        <v xml:space="preserve"> </v>
      </c>
      <c r="AH25" s="12" t="s">
        <v>860</v>
      </c>
      <c r="AI25" s="6" t="s">
        <v>499</v>
      </c>
      <c r="AJ25" s="5" t="s">
        <v>161</v>
      </c>
      <c r="AK25" s="5" t="s">
        <v>44</v>
      </c>
      <c r="AL25" s="6">
        <v>2025</v>
      </c>
      <c r="AM25" s="7">
        <f t="shared" si="5"/>
        <v>0</v>
      </c>
      <c r="AN25" s="6" t="s">
        <v>707</v>
      </c>
      <c r="AO25" s="6" t="s">
        <v>708</v>
      </c>
      <c r="AP25" s="6">
        <v>1549</v>
      </c>
      <c r="AQ25" s="5" t="s">
        <v>161</v>
      </c>
      <c r="AR25" s="5" t="s">
        <v>709</v>
      </c>
      <c r="AS25" s="6">
        <v>2025</v>
      </c>
      <c r="AT25" s="6" t="s">
        <v>30</v>
      </c>
      <c r="AU25" s="5" t="s">
        <v>161</v>
      </c>
      <c r="AV25" s="5" t="s">
        <v>710</v>
      </c>
      <c r="AW25" s="6">
        <v>2025</v>
      </c>
      <c r="AX25" s="5" t="s">
        <v>161</v>
      </c>
      <c r="AY25" s="5" t="s">
        <v>711</v>
      </c>
      <c r="AZ25" s="6">
        <v>2024</v>
      </c>
      <c r="BA25" s="6">
        <v>182.15</v>
      </c>
      <c r="BB25" s="8" t="str">
        <f t="shared" ref="BB25:BB56" si="11">IF(BD25&gt;7,"TOO LIGHT"," ")</f>
        <v xml:space="preserve"> </v>
      </c>
      <c r="BC25" s="7">
        <f t="shared" si="7"/>
        <v>2.1500000000000057</v>
      </c>
      <c r="BD25" s="9">
        <f>IF(BA25&gt;180,0,IF(BA25&gt;0,180-BA25," "))</f>
        <v>0</v>
      </c>
      <c r="BE25" s="6">
        <v>81.5</v>
      </c>
      <c r="BF25" s="6">
        <v>79</v>
      </c>
      <c r="BG25" s="20">
        <f t="shared" si="8"/>
        <v>160.5</v>
      </c>
      <c r="BH25" s="20">
        <f t="shared" si="9"/>
        <v>-10.5</v>
      </c>
      <c r="BI25" s="20">
        <f>IF(BG25&gt;150,0,IF(BA25&gt;180,+BH25/2-(BA25-180),BH25/2))</f>
        <v>0</v>
      </c>
    </row>
    <row r="26" spans="1:61" x14ac:dyDescent="0.45">
      <c r="A26" s="6" t="s">
        <v>245</v>
      </c>
      <c r="B26" s="24">
        <v>29</v>
      </c>
      <c r="C26" s="18">
        <f>B26/B$100</f>
        <v>0.22137404580152673</v>
      </c>
      <c r="D26" s="6" t="s">
        <v>245</v>
      </c>
      <c r="E26" s="24">
        <v>24</v>
      </c>
      <c r="F26" s="6" t="s">
        <v>52</v>
      </c>
      <c r="G26" s="6">
        <v>33</v>
      </c>
      <c r="H26" s="13" t="s">
        <v>763</v>
      </c>
      <c r="I26" s="5" t="s">
        <v>162</v>
      </c>
      <c r="J26" s="5" t="s">
        <v>163</v>
      </c>
      <c r="K26" s="6" t="s">
        <v>26</v>
      </c>
      <c r="L26" s="6">
        <v>1997</v>
      </c>
      <c r="M26" s="7">
        <f t="shared" si="0"/>
        <v>28</v>
      </c>
      <c r="N26" s="5" t="s">
        <v>162</v>
      </c>
      <c r="O26" s="5" t="s">
        <v>101</v>
      </c>
      <c r="P26" s="6" t="s">
        <v>26</v>
      </c>
      <c r="Q26" s="6">
        <v>1993</v>
      </c>
      <c r="R26" s="7">
        <f t="shared" si="1"/>
        <v>32</v>
      </c>
      <c r="S26" s="31">
        <v>2</v>
      </c>
      <c r="T26" s="26">
        <v>0</v>
      </c>
      <c r="U26" s="7" t="str">
        <f>IF(M26&lt;50," ",IF(R26&lt;50," ","Yes"))</f>
        <v xml:space="preserve"> </v>
      </c>
      <c r="V26" s="7" t="str">
        <f>IF($M26&gt;26," ",IF($R26&gt;26," ",IF(M26+R26=0," ","Yes")))</f>
        <v xml:space="preserve"> </v>
      </c>
      <c r="W26" s="7" t="str">
        <f>IF($M26&gt;22," ",IF($R26&gt;22," ",IF($M26+$R26=0," ","Yes")))</f>
        <v xml:space="preserve"> </v>
      </c>
      <c r="X26" s="7" t="str">
        <f>IF(I26=N26,"Yes"," ")</f>
        <v>Yes</v>
      </c>
      <c r="Y26" s="12" t="s">
        <v>351</v>
      </c>
      <c r="Z26" s="7" t="str">
        <f>IF(K26="F",IF(P26="F","Yes"," ")," ")</f>
        <v xml:space="preserve"> </v>
      </c>
      <c r="AA26" s="7" t="str">
        <f>IF(K26="M",IF($P26="M","Yes"," ")," ")</f>
        <v>Yes</v>
      </c>
      <c r="AB26" s="7" t="str">
        <f t="shared" si="2"/>
        <v xml:space="preserve"> </v>
      </c>
      <c r="AC26" s="7"/>
      <c r="AD26" s="7" t="str">
        <f t="shared" si="3"/>
        <v xml:space="preserve"> </v>
      </c>
      <c r="AE26" s="7" t="str">
        <f t="shared" si="4"/>
        <v xml:space="preserve"> </v>
      </c>
      <c r="AF26" s="7" t="str">
        <f>IF($V26="Yes",2,IF($R26&lt;26,1,IF($M26&lt;26,1," ")))</f>
        <v xml:space="preserve"> </v>
      </c>
      <c r="AG26" s="7" t="str">
        <f>IF($V26="Yes",2,IF($R26&lt;23,1,IF($M26&lt;23,1," ")))</f>
        <v xml:space="preserve"> </v>
      </c>
      <c r="AH26" s="12" t="s">
        <v>859</v>
      </c>
      <c r="AI26" s="6" t="s">
        <v>499</v>
      </c>
      <c r="AJ26" s="5" t="s">
        <v>27</v>
      </c>
      <c r="AK26" s="5" t="s">
        <v>28</v>
      </c>
      <c r="AL26" s="6">
        <v>2021</v>
      </c>
      <c r="AM26" s="7">
        <f t="shared" si="5"/>
        <v>4</v>
      </c>
      <c r="AN26" s="6" t="s">
        <v>219</v>
      </c>
      <c r="AO26" s="6" t="s">
        <v>219</v>
      </c>
      <c r="AP26" s="6">
        <v>1321</v>
      </c>
      <c r="AQ26" s="5" t="s">
        <v>29</v>
      </c>
      <c r="AR26" s="5" t="s">
        <v>219</v>
      </c>
      <c r="AS26" s="6">
        <v>2023</v>
      </c>
      <c r="AT26" s="6" t="s">
        <v>30</v>
      </c>
      <c r="AU26" s="5" t="s">
        <v>29</v>
      </c>
      <c r="AV26" s="5" t="s">
        <v>219</v>
      </c>
      <c r="AW26" s="6">
        <v>2023</v>
      </c>
      <c r="AX26" s="5" t="s">
        <v>29</v>
      </c>
      <c r="AY26" s="5" t="s">
        <v>219</v>
      </c>
      <c r="AZ26" s="6">
        <v>2021</v>
      </c>
      <c r="BA26" s="6">
        <v>180.75</v>
      </c>
      <c r="BB26" s="8" t="str">
        <f t="shared" si="11"/>
        <v xml:space="preserve"> </v>
      </c>
      <c r="BC26" s="7">
        <f t="shared" si="7"/>
        <v>0.75</v>
      </c>
      <c r="BD26" s="9">
        <f>IF(BA26&gt;180,0,IF(BA26&gt;0,180-BA26," "))</f>
        <v>0</v>
      </c>
      <c r="BE26" s="6">
        <v>75.849999999999994</v>
      </c>
      <c r="BF26" s="6">
        <v>73.7</v>
      </c>
      <c r="BG26" s="20">
        <f t="shared" si="8"/>
        <v>149.55000000000001</v>
      </c>
      <c r="BH26" s="20">
        <f t="shared" si="9"/>
        <v>0.44999999999998863</v>
      </c>
      <c r="BI26" s="23">
        <f>IF(BG26&gt;150,0,IF(BA26&gt;180,+BH26/2-(BA26-180),BH26/2))</f>
        <v>-0.52500000000000568</v>
      </c>
    </row>
    <row r="27" spans="1:61" x14ac:dyDescent="0.45">
      <c r="A27" s="6"/>
      <c r="D27" s="6" t="s">
        <v>245</v>
      </c>
      <c r="E27" s="24">
        <v>25</v>
      </c>
      <c r="F27" s="6" t="s">
        <v>47</v>
      </c>
      <c r="G27" s="6">
        <v>50</v>
      </c>
      <c r="H27" s="13" t="s">
        <v>581</v>
      </c>
      <c r="I27" s="5" t="s">
        <v>441</v>
      </c>
      <c r="J27" s="5" t="s">
        <v>133</v>
      </c>
      <c r="K27" s="6" t="s">
        <v>26</v>
      </c>
      <c r="L27" s="6">
        <v>1960</v>
      </c>
      <c r="M27" s="7">
        <f t="shared" si="0"/>
        <v>65</v>
      </c>
      <c r="N27" s="5" t="s">
        <v>582</v>
      </c>
      <c r="O27" s="5" t="s">
        <v>217</v>
      </c>
      <c r="P27" s="6" t="s">
        <v>26</v>
      </c>
      <c r="Q27" s="6">
        <v>1989</v>
      </c>
      <c r="R27" s="7">
        <f t="shared" si="1"/>
        <v>36</v>
      </c>
      <c r="S27" s="31">
        <v>0</v>
      </c>
      <c r="T27" s="26">
        <v>0</v>
      </c>
      <c r="U27" s="7" t="str">
        <f>IF(M27&lt;50," ",IF(R27&lt;50," ","Yes"))</f>
        <v xml:space="preserve"> </v>
      </c>
      <c r="V27" s="7" t="str">
        <f>IF($M27&gt;26," ",IF($R27&gt;26," ",IF(M27+R27=0," ","Yes")))</f>
        <v xml:space="preserve"> </v>
      </c>
      <c r="W27" s="7" t="str">
        <f>IF($M27&gt;22," ",IF($R27&gt;22," ",IF($M27+$R27=0," ","Yes")))</f>
        <v xml:space="preserve"> </v>
      </c>
      <c r="X27" s="7" t="str">
        <f>IF(I27=N27,"Yes"," ")</f>
        <v xml:space="preserve"> </v>
      </c>
      <c r="Y27" s="7"/>
      <c r="Z27" s="7" t="str">
        <f>IF(K27="F",IF(P27="F","Yes"," ")," ")</f>
        <v xml:space="preserve"> </v>
      </c>
      <c r="AA27" s="7" t="str">
        <f>IF(K27="M",IF($P27="M","Yes"," ")," ")</f>
        <v>Yes</v>
      </c>
      <c r="AB27" s="7" t="str">
        <f t="shared" si="2"/>
        <v xml:space="preserve"> </v>
      </c>
      <c r="AC27" s="7"/>
      <c r="AD27" s="7" t="str">
        <f t="shared" si="3"/>
        <v xml:space="preserve"> </v>
      </c>
      <c r="AE27" s="7" t="str">
        <f t="shared" si="4"/>
        <v xml:space="preserve"> </v>
      </c>
      <c r="AF27" s="7" t="str">
        <f>IF($V27="Yes",2,IF($R27&lt;26,1,IF($M27&lt;26,1," ")))</f>
        <v xml:space="preserve"> </v>
      </c>
      <c r="AG27" s="7" t="str">
        <f>IF($V27="Yes",2,IF($R27&lt;23,1,IF($M27&lt;23,1," ")))</f>
        <v xml:space="preserve"> </v>
      </c>
      <c r="AH27" s="12" t="s">
        <v>860</v>
      </c>
      <c r="AI27" s="6" t="s">
        <v>499</v>
      </c>
      <c r="AJ27" s="5" t="s">
        <v>161</v>
      </c>
      <c r="AK27" s="5" t="s">
        <v>44</v>
      </c>
      <c r="AL27" s="6">
        <v>2024</v>
      </c>
      <c r="AM27" s="7">
        <f t="shared" si="5"/>
        <v>1</v>
      </c>
      <c r="AN27" s="6" t="s">
        <v>583</v>
      </c>
      <c r="AO27" s="6" t="s">
        <v>584</v>
      </c>
      <c r="AP27" s="6">
        <v>1556</v>
      </c>
      <c r="AQ27" s="5" t="s">
        <v>161</v>
      </c>
      <c r="AR27" s="5" t="s">
        <v>585</v>
      </c>
      <c r="AS27" s="6">
        <v>2024</v>
      </c>
      <c r="AT27" s="6" t="s">
        <v>30</v>
      </c>
      <c r="AU27" s="5" t="s">
        <v>161</v>
      </c>
      <c r="AV27" s="5" t="s">
        <v>586</v>
      </c>
      <c r="AW27" s="6">
        <v>2024</v>
      </c>
      <c r="AX27" s="5" t="s">
        <v>161</v>
      </c>
      <c r="AY27" s="19" t="s">
        <v>587</v>
      </c>
      <c r="AZ27" s="6">
        <v>2023</v>
      </c>
      <c r="BA27" s="6">
        <v>184.7</v>
      </c>
      <c r="BB27" s="8" t="str">
        <f t="shared" si="11"/>
        <v xml:space="preserve"> </v>
      </c>
      <c r="BC27" s="7">
        <f t="shared" si="7"/>
        <v>4.6999999999999886</v>
      </c>
      <c r="BD27" s="9">
        <f>IF(BA27&gt;180,0,IF(BA27&gt;0,180-BA27," "))</f>
        <v>0</v>
      </c>
      <c r="BE27" s="6">
        <v>79.7</v>
      </c>
      <c r="BF27" s="6">
        <v>70.75</v>
      </c>
      <c r="BG27" s="20">
        <f t="shared" si="8"/>
        <v>150.44999999999999</v>
      </c>
      <c r="BH27" s="20">
        <f t="shared" si="9"/>
        <v>-0.44999999999998863</v>
      </c>
      <c r="BI27" s="20">
        <f>IF(BG27&gt;150,0,IF(BA27&gt;180,+BH27/2-(BA27-180),BH27/2))</f>
        <v>0</v>
      </c>
    </row>
    <row r="28" spans="1:61" x14ac:dyDescent="0.45">
      <c r="A28" s="6" t="s">
        <v>245</v>
      </c>
      <c r="B28" s="24">
        <v>37</v>
      </c>
      <c r="C28" s="18">
        <f>B28/B$100</f>
        <v>0.28244274809160308</v>
      </c>
      <c r="D28" s="6" t="s">
        <v>245</v>
      </c>
      <c r="E28" s="24">
        <v>26</v>
      </c>
      <c r="F28" s="6" t="s">
        <v>72</v>
      </c>
      <c r="G28" s="6">
        <v>2319</v>
      </c>
      <c r="H28" s="13" t="s">
        <v>685</v>
      </c>
      <c r="I28" s="5" t="s">
        <v>298</v>
      </c>
      <c r="J28" s="5" t="s">
        <v>288</v>
      </c>
      <c r="K28" s="6" t="s">
        <v>26</v>
      </c>
      <c r="L28" s="6">
        <v>2003</v>
      </c>
      <c r="M28" s="7">
        <f t="shared" si="0"/>
        <v>22</v>
      </c>
      <c r="N28" s="5" t="s">
        <v>298</v>
      </c>
      <c r="O28" s="5" t="s">
        <v>299</v>
      </c>
      <c r="P28" s="6" t="s">
        <v>141</v>
      </c>
      <c r="Q28" s="6">
        <v>2006</v>
      </c>
      <c r="R28" s="7">
        <f t="shared" si="1"/>
        <v>19</v>
      </c>
      <c r="S28" s="31">
        <v>2</v>
      </c>
      <c r="T28" s="26">
        <v>0</v>
      </c>
      <c r="U28" s="7" t="str">
        <f>IF(M28&lt;50," ",IF(R28&lt;50," ","Yes"))</f>
        <v xml:space="preserve"> </v>
      </c>
      <c r="V28" s="7" t="str">
        <f>IF($M28&gt;26," ",IF($R28&gt;26," ",IF(M28+R28=0," ","Yes")))</f>
        <v>Yes</v>
      </c>
      <c r="W28" s="7" t="str">
        <f>IF($M28&gt;22," ",IF($R28&gt;22," ",IF($M28+$R28=0," ","Yes")))</f>
        <v>Yes</v>
      </c>
      <c r="X28" s="7" t="str">
        <f>IF(I28=N28,"Yes"," ")</f>
        <v>Yes</v>
      </c>
      <c r="Y28" s="12" t="s">
        <v>352</v>
      </c>
      <c r="Z28" s="7" t="str">
        <f>IF(K28="F",IF(P28="F","Yes"," ")," ")</f>
        <v xml:space="preserve"> </v>
      </c>
      <c r="AA28" s="7" t="str">
        <f>IF(K28="M",IF($P28="M","Yes"," ")," ")</f>
        <v xml:space="preserve"> </v>
      </c>
      <c r="AB28" s="7" t="str">
        <f t="shared" si="2"/>
        <v>Yes</v>
      </c>
      <c r="AC28" s="7"/>
      <c r="AD28" s="7" t="str">
        <f t="shared" si="3"/>
        <v xml:space="preserve"> </v>
      </c>
      <c r="AE28" s="7" t="str">
        <f t="shared" si="4"/>
        <v xml:space="preserve"> </v>
      </c>
      <c r="AF28" s="7">
        <f>IF($V28="Yes",2,IF($R28&lt;26,1,IF($M28&lt;26,1," ")))</f>
        <v>2</v>
      </c>
      <c r="AG28" s="7">
        <f>IF($V28="Yes",2,IF($R28&lt;23,1,IF($M28&lt;23,1," ")))</f>
        <v>2</v>
      </c>
      <c r="AH28" s="12" t="s">
        <v>309</v>
      </c>
      <c r="AI28" s="6" t="s">
        <v>499</v>
      </c>
      <c r="AJ28" s="5" t="s">
        <v>27</v>
      </c>
      <c r="AK28" s="5" t="s">
        <v>28</v>
      </c>
      <c r="AL28" s="6">
        <v>2025</v>
      </c>
      <c r="AM28" s="7">
        <f t="shared" si="5"/>
        <v>0</v>
      </c>
      <c r="AN28" s="6" t="s">
        <v>686</v>
      </c>
      <c r="AO28" s="6" t="s">
        <v>687</v>
      </c>
      <c r="AP28" s="6">
        <v>1564</v>
      </c>
      <c r="AQ28" s="5" t="s">
        <v>29</v>
      </c>
      <c r="AR28" s="5" t="s">
        <v>688</v>
      </c>
      <c r="AS28" s="6">
        <v>2025</v>
      </c>
      <c r="AT28" s="6" t="s">
        <v>30</v>
      </c>
      <c r="AU28" s="5" t="s">
        <v>29</v>
      </c>
      <c r="AV28" s="5" t="s">
        <v>689</v>
      </c>
      <c r="AW28" s="6">
        <v>2025</v>
      </c>
      <c r="AX28" s="5" t="s">
        <v>29</v>
      </c>
      <c r="AY28" s="5" t="s">
        <v>690</v>
      </c>
      <c r="AZ28" s="6">
        <v>2025</v>
      </c>
      <c r="BA28" s="6">
        <v>180.1</v>
      </c>
      <c r="BB28" s="8" t="str">
        <f t="shared" si="11"/>
        <v xml:space="preserve"> </v>
      </c>
      <c r="BC28" s="7">
        <f t="shared" si="7"/>
        <v>9.9999999999994316E-2</v>
      </c>
      <c r="BD28" s="9">
        <f>IF(BA28&gt;180,0,IF(BA28&gt;0,180-BA28," "))</f>
        <v>0</v>
      </c>
      <c r="BE28" s="6">
        <v>91.15</v>
      </c>
      <c r="BF28" s="6">
        <v>87.25</v>
      </c>
      <c r="BG28" s="20">
        <f t="shared" si="8"/>
        <v>178.4</v>
      </c>
      <c r="BH28" s="10">
        <f t="shared" si="9"/>
        <v>-28.400000000000006</v>
      </c>
      <c r="BI28" s="20">
        <f>IF(BG28&gt;150,0,IF(BA28&gt;180,+BH28/2-(BA28-180),BH28/2))</f>
        <v>0</v>
      </c>
    </row>
    <row r="29" spans="1:61" x14ac:dyDescent="0.45">
      <c r="A29" s="6"/>
      <c r="D29" s="6" t="s">
        <v>245</v>
      </c>
      <c r="E29" s="24">
        <v>27</v>
      </c>
      <c r="F29" s="6" t="s">
        <v>67</v>
      </c>
      <c r="G29" s="6">
        <v>5680</v>
      </c>
      <c r="H29" s="13" t="s">
        <v>787</v>
      </c>
      <c r="I29" s="5" t="s">
        <v>788</v>
      </c>
      <c r="J29" s="5" t="s">
        <v>825</v>
      </c>
      <c r="K29" s="6" t="s">
        <v>26</v>
      </c>
      <c r="L29" s="6">
        <v>1980</v>
      </c>
      <c r="M29" s="7">
        <f t="shared" si="0"/>
        <v>45</v>
      </c>
      <c r="N29" s="5" t="s">
        <v>789</v>
      </c>
      <c r="O29" s="5" t="s">
        <v>790</v>
      </c>
      <c r="P29" s="6" t="s">
        <v>26</v>
      </c>
      <c r="Q29" s="6">
        <v>1993</v>
      </c>
      <c r="R29" s="7">
        <f t="shared" si="1"/>
        <v>32</v>
      </c>
      <c r="S29" s="31">
        <v>0</v>
      </c>
      <c r="T29" s="26">
        <v>1</v>
      </c>
      <c r="U29" s="7" t="str">
        <f>IF(M29&lt;50," ",IF(R29&lt;50," ","Yes"))</f>
        <v xml:space="preserve"> </v>
      </c>
      <c r="V29" s="7" t="str">
        <f>IF($M29&gt;26," ",IF($R29&gt;26," ",IF(M29+R29=0," ","Yes")))</f>
        <v xml:space="preserve"> </v>
      </c>
      <c r="W29" s="7" t="str">
        <f>IF($M29&gt;22," ",IF($R29&gt;22," ",IF($M29+$R29=0," ","Yes")))</f>
        <v xml:space="preserve"> </v>
      </c>
      <c r="X29" s="7" t="str">
        <f>IF(I29=N29,"Yes"," ")</f>
        <v xml:space="preserve"> </v>
      </c>
      <c r="Z29" s="7" t="str">
        <f>IF(K29="F",IF(P29="F","Yes"," ")," ")</f>
        <v xml:space="preserve"> </v>
      </c>
      <c r="AA29" s="7" t="str">
        <f>IF(K29="M",IF($P29="M","Yes"," ")," ")</f>
        <v>Yes</v>
      </c>
      <c r="AB29" s="7" t="str">
        <f t="shared" si="2"/>
        <v xml:space="preserve"> </v>
      </c>
      <c r="AC29" s="7"/>
      <c r="AD29" s="7" t="str">
        <f t="shared" si="3"/>
        <v xml:space="preserve"> </v>
      </c>
      <c r="AE29" s="7" t="str">
        <f t="shared" si="4"/>
        <v xml:space="preserve"> </v>
      </c>
      <c r="AF29" s="7" t="str">
        <f>IF($V29="Yes",2,IF($R29&lt;26,1,IF($M29&lt;26,1," ")))</f>
        <v xml:space="preserve"> </v>
      </c>
      <c r="AG29" s="7" t="str">
        <f>IF($V29="Yes",2,IF($R29&lt;23,1,IF($M29&lt;23,1," ")))</f>
        <v xml:space="preserve"> </v>
      </c>
      <c r="AH29" s="12" t="s">
        <v>861</v>
      </c>
      <c r="AI29" s="6" t="s">
        <v>219</v>
      </c>
      <c r="AJ29" s="5" t="s">
        <v>224</v>
      </c>
      <c r="AK29" s="5" t="s">
        <v>39</v>
      </c>
      <c r="AL29" s="6">
        <v>2018</v>
      </c>
      <c r="AM29" s="7">
        <f t="shared" si="5"/>
        <v>7</v>
      </c>
      <c r="AN29" s="6" t="s">
        <v>309</v>
      </c>
      <c r="AO29" s="6" t="s">
        <v>309</v>
      </c>
      <c r="AP29" s="6">
        <v>1197</v>
      </c>
      <c r="AQ29" s="5" t="s">
        <v>791</v>
      </c>
      <c r="AR29" s="5" t="s">
        <v>309</v>
      </c>
      <c r="AS29" s="6">
        <v>2025</v>
      </c>
      <c r="AT29" s="6" t="s">
        <v>30</v>
      </c>
      <c r="AU29" s="5" t="s">
        <v>232</v>
      </c>
      <c r="AV29" s="5" t="s">
        <v>669</v>
      </c>
      <c r="AW29" s="6">
        <v>2025</v>
      </c>
      <c r="AX29" s="5" t="s">
        <v>43</v>
      </c>
      <c r="AY29" s="5" t="s">
        <v>669</v>
      </c>
      <c r="AZ29" s="6">
        <v>2023</v>
      </c>
      <c r="BA29" s="6">
        <v>185.2</v>
      </c>
      <c r="BB29" s="8" t="str">
        <f t="shared" si="11"/>
        <v xml:space="preserve"> </v>
      </c>
      <c r="BC29" s="7">
        <f t="shared" si="7"/>
        <v>5.1999999999999886</v>
      </c>
      <c r="BD29" s="9">
        <f>IF(BA29&gt;180,0,IF(BA29&gt;0,180-BA29," "))</f>
        <v>0</v>
      </c>
      <c r="BE29" s="6">
        <v>79.099999999999994</v>
      </c>
      <c r="BF29" s="6">
        <v>78.099999999999994</v>
      </c>
      <c r="BG29" s="20">
        <f t="shared" si="8"/>
        <v>157.19999999999999</v>
      </c>
      <c r="BH29" s="20">
        <f t="shared" si="9"/>
        <v>-7.1999999999999886</v>
      </c>
      <c r="BI29" s="20">
        <f>IF(BG29&gt;150,0,IF(BA29&gt;180,+BH29/2-(BA29-180),BH29/2))</f>
        <v>0</v>
      </c>
    </row>
    <row r="30" spans="1:61" x14ac:dyDescent="0.45">
      <c r="A30" s="6"/>
      <c r="D30" s="6" t="s">
        <v>245</v>
      </c>
      <c r="E30" s="24">
        <v>28</v>
      </c>
      <c r="F30" s="6" t="s">
        <v>93</v>
      </c>
      <c r="G30" s="6">
        <v>524</v>
      </c>
      <c r="H30" s="13" t="s">
        <v>663</v>
      </c>
      <c r="I30" s="5" t="s">
        <v>397</v>
      </c>
      <c r="J30" s="5" t="s">
        <v>398</v>
      </c>
      <c r="K30" s="6" t="s">
        <v>26</v>
      </c>
      <c r="L30" s="6">
        <v>1989</v>
      </c>
      <c r="M30" s="7">
        <f t="shared" si="0"/>
        <v>36</v>
      </c>
      <c r="N30" s="5" t="s">
        <v>664</v>
      </c>
      <c r="O30" s="5" t="s">
        <v>665</v>
      </c>
      <c r="P30" s="6" t="s">
        <v>26</v>
      </c>
      <c r="Q30" s="6">
        <v>2001</v>
      </c>
      <c r="R30" s="7">
        <f t="shared" si="1"/>
        <v>24</v>
      </c>
      <c r="S30" s="31">
        <v>0</v>
      </c>
      <c r="T30" s="26">
        <v>0</v>
      </c>
      <c r="U30" s="7" t="str">
        <f>IF(M30&lt;50," ",IF(R30&lt;50," ","Yes"))</f>
        <v xml:space="preserve"> </v>
      </c>
      <c r="V30" s="7" t="str">
        <f>IF($M30&gt;26," ",IF($R30&gt;26," ",IF(M30+R30=0," ","Yes")))</f>
        <v xml:space="preserve"> </v>
      </c>
      <c r="W30" s="7" t="str">
        <f>IF($M30&gt;22," ",IF($R30&gt;22," ",IF($M30+$R30=0," ","Yes")))</f>
        <v xml:space="preserve"> </v>
      </c>
      <c r="X30" s="7" t="str">
        <f>IF(I30=N30,"Yes"," ")</f>
        <v xml:space="preserve"> </v>
      </c>
      <c r="Z30" s="7" t="str">
        <f>IF(K30="F",IF(P30="F","Yes"," ")," ")</f>
        <v xml:space="preserve"> </v>
      </c>
      <c r="AA30" s="7" t="str">
        <f>IF(K30="M",IF($P30="M","Yes"," ")," ")</f>
        <v>Yes</v>
      </c>
      <c r="AB30" s="7" t="str">
        <f t="shared" si="2"/>
        <v xml:space="preserve"> </v>
      </c>
      <c r="AC30" s="7"/>
      <c r="AD30" s="7" t="str">
        <f t="shared" si="3"/>
        <v xml:space="preserve"> </v>
      </c>
      <c r="AE30" s="7" t="str">
        <f t="shared" si="4"/>
        <v xml:space="preserve"> </v>
      </c>
      <c r="AF30" s="7">
        <f>IF($V30="Yes",2,IF($R30&lt;26,1,IF($M30&lt;26,1," ")))</f>
        <v>1</v>
      </c>
      <c r="AG30" s="7" t="str">
        <f>IF($V30="Yes",2,IF($R30&lt;23,1,IF($M30&lt;23,1," ")))</f>
        <v xml:space="preserve"> </v>
      </c>
      <c r="AH30" s="12" t="s">
        <v>309</v>
      </c>
      <c r="AI30" s="6" t="s">
        <v>499</v>
      </c>
      <c r="AJ30" s="5" t="s">
        <v>40</v>
      </c>
      <c r="AK30" s="5" t="s">
        <v>77</v>
      </c>
      <c r="AL30" s="6">
        <v>2019</v>
      </c>
      <c r="AM30" s="7">
        <f t="shared" si="5"/>
        <v>6</v>
      </c>
      <c r="AN30" s="6" t="s">
        <v>219</v>
      </c>
      <c r="AO30" s="6" t="s">
        <v>219</v>
      </c>
      <c r="AP30" s="6">
        <v>1079</v>
      </c>
      <c r="AQ30" s="5" t="s">
        <v>311</v>
      </c>
      <c r="AR30" s="5" t="s">
        <v>666</v>
      </c>
      <c r="AS30" s="6">
        <v>2025</v>
      </c>
      <c r="AT30" s="6" t="s">
        <v>30</v>
      </c>
      <c r="AU30" s="5" t="s">
        <v>230</v>
      </c>
      <c r="AV30" s="5" t="s">
        <v>315</v>
      </c>
      <c r="AW30" s="6">
        <v>2024</v>
      </c>
      <c r="AX30" s="5" t="s">
        <v>854</v>
      </c>
      <c r="AY30" s="5" t="s">
        <v>667</v>
      </c>
      <c r="AZ30" s="6">
        <v>2024</v>
      </c>
      <c r="BA30" s="6">
        <v>177.7</v>
      </c>
      <c r="BB30" s="8" t="str">
        <f t="shared" si="11"/>
        <v xml:space="preserve"> </v>
      </c>
      <c r="BC30" s="7">
        <f t="shared" si="7"/>
        <v>0</v>
      </c>
      <c r="BD30" s="9">
        <f>IF(BA30&gt;180,0,IF(BA30&gt;0,180-BA30," "))</f>
        <v>2.3000000000000114</v>
      </c>
      <c r="BE30" s="6">
        <v>82.4</v>
      </c>
      <c r="BF30" s="6">
        <v>81.900000000000006</v>
      </c>
      <c r="BG30" s="20">
        <f t="shared" si="8"/>
        <v>164.3</v>
      </c>
      <c r="BH30" s="20">
        <f t="shared" si="9"/>
        <v>-14.300000000000011</v>
      </c>
      <c r="BI30" s="20">
        <f>IF(BG30&gt;150,0,IF(BA30&gt;180,+BH30/2-(BA30-180),BH30/2))</f>
        <v>0</v>
      </c>
    </row>
    <row r="31" spans="1:61" x14ac:dyDescent="0.45">
      <c r="A31" s="6" t="s">
        <v>245</v>
      </c>
      <c r="B31" s="24">
        <v>17</v>
      </c>
      <c r="C31" s="18">
        <f>B31/B$100</f>
        <v>0.12977099236641221</v>
      </c>
      <c r="D31" s="6" t="s">
        <v>245</v>
      </c>
      <c r="E31" s="24">
        <v>29</v>
      </c>
      <c r="F31" s="6" t="s">
        <v>93</v>
      </c>
      <c r="G31" s="13" t="s">
        <v>284</v>
      </c>
      <c r="H31" s="13" t="s">
        <v>696</v>
      </c>
      <c r="I31" s="5" t="s">
        <v>232</v>
      </c>
      <c r="J31" s="5" t="s">
        <v>205</v>
      </c>
      <c r="K31" s="6" t="s">
        <v>26</v>
      </c>
      <c r="L31" s="6">
        <v>1971</v>
      </c>
      <c r="M31" s="7">
        <f t="shared" si="0"/>
        <v>54</v>
      </c>
      <c r="N31" s="5" t="s">
        <v>286</v>
      </c>
      <c r="O31" s="5" t="s">
        <v>287</v>
      </c>
      <c r="P31" s="6" t="s">
        <v>26</v>
      </c>
      <c r="Q31" s="6">
        <v>1997</v>
      </c>
      <c r="R31" s="7">
        <f t="shared" si="1"/>
        <v>28</v>
      </c>
      <c r="S31" s="31">
        <v>2</v>
      </c>
      <c r="T31" s="26">
        <v>0</v>
      </c>
      <c r="U31" s="7" t="str">
        <f>IF(M31&lt;50," ",IF(R31&lt;50," ","Yes"))</f>
        <v xml:space="preserve"> </v>
      </c>
      <c r="V31" s="7" t="str">
        <f>IF($M31&gt;26," ",IF($R31&gt;26," ",IF(M31+R31=0," ","Yes")))</f>
        <v xml:space="preserve"> </v>
      </c>
      <c r="W31" s="7" t="str">
        <f>IF($M31&gt;22," ",IF($R31&gt;22," ",IF($M31+$R31=0," ","Yes")))</f>
        <v xml:space="preserve"> </v>
      </c>
      <c r="X31" s="7" t="str">
        <f>IF(I31=N31,"Yes"," ")</f>
        <v xml:space="preserve"> </v>
      </c>
      <c r="Y31" s="7"/>
      <c r="Z31" s="7" t="str">
        <f>IF(K31="F",IF(P31="F","Yes"," ")," ")</f>
        <v xml:space="preserve"> </v>
      </c>
      <c r="AA31" s="7" t="str">
        <f>IF(K31="M",IF($P31="M","Yes"," ")," ")</f>
        <v>Yes</v>
      </c>
      <c r="AB31" s="7" t="str">
        <f t="shared" si="2"/>
        <v xml:space="preserve"> </v>
      </c>
      <c r="AC31" s="7"/>
      <c r="AD31" s="7" t="str">
        <f t="shared" si="3"/>
        <v xml:space="preserve"> </v>
      </c>
      <c r="AE31" s="7" t="str">
        <f t="shared" si="4"/>
        <v xml:space="preserve"> </v>
      </c>
      <c r="AF31" s="7" t="str">
        <f>IF($V31="Yes",2,IF($R31&lt;26,1,IF($M31&lt;26,1," ")))</f>
        <v xml:space="preserve"> </v>
      </c>
      <c r="AG31" s="7" t="str">
        <f>IF($V31="Yes",2,IF($R31&lt;23,1,IF($M31&lt;23,1," ")))</f>
        <v xml:space="preserve"> </v>
      </c>
      <c r="AH31" s="12" t="s">
        <v>859</v>
      </c>
      <c r="AI31" s="6" t="s">
        <v>499</v>
      </c>
      <c r="AJ31" s="5" t="s">
        <v>27</v>
      </c>
      <c r="AK31" s="5" t="s">
        <v>28</v>
      </c>
      <c r="AL31" s="6">
        <v>2022</v>
      </c>
      <c r="AM31" s="7">
        <f t="shared" si="5"/>
        <v>3</v>
      </c>
      <c r="AN31" s="6" t="s">
        <v>309</v>
      </c>
      <c r="AO31" s="6" t="s">
        <v>309</v>
      </c>
      <c r="AP31" s="6">
        <v>1429</v>
      </c>
      <c r="AQ31" s="5" t="s">
        <v>29</v>
      </c>
      <c r="AR31" s="5" t="s">
        <v>697</v>
      </c>
      <c r="AS31" s="6">
        <v>2025</v>
      </c>
      <c r="AT31" s="6" t="s">
        <v>30</v>
      </c>
      <c r="AU31" s="5" t="s">
        <v>29</v>
      </c>
      <c r="AV31" s="5" t="s">
        <v>698</v>
      </c>
      <c r="AW31" s="6">
        <v>2025</v>
      </c>
      <c r="AX31" s="5" t="s">
        <v>232</v>
      </c>
      <c r="AY31" s="5" t="s">
        <v>343</v>
      </c>
      <c r="AZ31" s="6">
        <v>2024</v>
      </c>
      <c r="BA31" s="6">
        <v>181.95</v>
      </c>
      <c r="BB31" s="8" t="str">
        <f t="shared" si="11"/>
        <v xml:space="preserve"> </v>
      </c>
      <c r="BC31" s="7">
        <f t="shared" si="7"/>
        <v>1.9499999999999886</v>
      </c>
      <c r="BD31" s="9">
        <f>IF(BA31&gt;180,0,IF(BA31&gt;0,180-BA31," "))</f>
        <v>0</v>
      </c>
      <c r="BE31" s="6">
        <v>88.5</v>
      </c>
      <c r="BF31" s="6">
        <v>82.2</v>
      </c>
      <c r="BG31" s="20">
        <f t="shared" si="8"/>
        <v>170.7</v>
      </c>
      <c r="BH31" s="10">
        <f t="shared" si="9"/>
        <v>-20.699999999999989</v>
      </c>
      <c r="BI31" s="20">
        <f>IF(BG31&gt;150,0,IF(BA31&gt;180,+BH31/2-(BA31-180),BH31/2))</f>
        <v>0</v>
      </c>
    </row>
    <row r="32" spans="1:61" x14ac:dyDescent="0.45">
      <c r="A32" s="6"/>
      <c r="D32" s="6" t="s">
        <v>245</v>
      </c>
      <c r="E32" s="24">
        <v>30</v>
      </c>
      <c r="F32" s="6" t="s">
        <v>102</v>
      </c>
      <c r="G32" s="13" t="s">
        <v>70</v>
      </c>
      <c r="H32" s="13" t="s">
        <v>568</v>
      </c>
      <c r="I32" s="5" t="s">
        <v>240</v>
      </c>
      <c r="J32" s="5" t="s">
        <v>418</v>
      </c>
      <c r="K32" s="6" t="s">
        <v>26</v>
      </c>
      <c r="L32" s="6">
        <v>1962</v>
      </c>
      <c r="M32" s="7">
        <f t="shared" si="0"/>
        <v>63</v>
      </c>
      <c r="N32" s="5" t="s">
        <v>569</v>
      </c>
      <c r="O32" s="5" t="s">
        <v>109</v>
      </c>
      <c r="P32" s="6" t="s">
        <v>26</v>
      </c>
      <c r="Q32" s="6">
        <v>1995</v>
      </c>
      <c r="R32" s="7">
        <f t="shared" si="1"/>
        <v>30</v>
      </c>
      <c r="S32" s="31">
        <v>0</v>
      </c>
      <c r="T32" s="26">
        <v>0</v>
      </c>
      <c r="U32" s="7" t="str">
        <f>IF(M32&lt;50," ",IF(R32&lt;50," ","Yes"))</f>
        <v xml:space="preserve"> </v>
      </c>
      <c r="V32" s="7" t="str">
        <f>IF($M32&gt;26," ",IF($R32&gt;26," ",IF(M32+R32=0," ","Yes")))</f>
        <v xml:space="preserve"> </v>
      </c>
      <c r="W32" s="7" t="str">
        <f>IF($M32&gt;22," ",IF($R32&gt;22," ",IF($M32+$R32=0," ","Yes")))</f>
        <v xml:space="preserve"> </v>
      </c>
      <c r="X32" s="7" t="str">
        <f>IF(I32=N32,"Yes"," ")</f>
        <v xml:space="preserve"> </v>
      </c>
      <c r="Y32" s="7"/>
      <c r="Z32" s="7" t="str">
        <f>IF(K32="F",IF(P32="F","Yes"," ")," ")</f>
        <v xml:space="preserve"> </v>
      </c>
      <c r="AA32" s="7" t="str">
        <f>IF(K32="M",IF($P32="M","Yes"," ")," ")</f>
        <v>Yes</v>
      </c>
      <c r="AB32" s="7" t="str">
        <f t="shared" si="2"/>
        <v xml:space="preserve"> </v>
      </c>
      <c r="AC32" s="7"/>
      <c r="AD32" s="7" t="str">
        <f t="shared" si="3"/>
        <v xml:space="preserve"> </v>
      </c>
      <c r="AE32" s="7" t="str">
        <f t="shared" si="4"/>
        <v xml:space="preserve"> </v>
      </c>
      <c r="AF32" s="7" t="str">
        <f>IF($V32="Yes",2,IF($R32&lt;26,1,IF($M32&lt;26,1," ")))</f>
        <v xml:space="preserve"> </v>
      </c>
      <c r="AG32" s="7" t="str">
        <f>IF($V32="Yes",2,IF($R32&lt;23,1,IF($M32&lt;23,1," ")))</f>
        <v xml:space="preserve"> </v>
      </c>
      <c r="AH32" s="12" t="s">
        <v>858</v>
      </c>
      <c r="AI32" s="6" t="s">
        <v>499</v>
      </c>
      <c r="AJ32" s="5" t="s">
        <v>161</v>
      </c>
      <c r="AK32" s="5" t="s">
        <v>44</v>
      </c>
      <c r="AL32" s="6">
        <v>2025</v>
      </c>
      <c r="AM32" s="7">
        <f t="shared" si="5"/>
        <v>0</v>
      </c>
      <c r="AN32" s="6" t="s">
        <v>570</v>
      </c>
      <c r="AO32" s="6" t="s">
        <v>571</v>
      </c>
      <c r="AP32" s="6">
        <v>1584</v>
      </c>
      <c r="AQ32" s="5" t="s">
        <v>161</v>
      </c>
      <c r="AR32" s="5" t="s">
        <v>572</v>
      </c>
      <c r="AS32" s="6">
        <v>2025</v>
      </c>
      <c r="AT32" s="6" t="s">
        <v>30</v>
      </c>
      <c r="AU32" s="5" t="s">
        <v>161</v>
      </c>
      <c r="AV32" s="5" t="s">
        <v>573</v>
      </c>
      <c r="AW32" s="6">
        <v>2025</v>
      </c>
      <c r="AX32" s="5" t="s">
        <v>161</v>
      </c>
      <c r="AY32" s="5" t="s">
        <v>574</v>
      </c>
      <c r="AZ32" s="6">
        <v>2025</v>
      </c>
      <c r="BA32" s="6">
        <v>182.65</v>
      </c>
      <c r="BB32" s="8" t="str">
        <f t="shared" si="11"/>
        <v xml:space="preserve"> </v>
      </c>
      <c r="BC32" s="7">
        <f t="shared" si="7"/>
        <v>2.6500000000000057</v>
      </c>
      <c r="BD32" s="9">
        <f>IF(BA32&gt;180,0,IF(BA32&gt;0,180-BA32," "))</f>
        <v>0</v>
      </c>
      <c r="BE32" s="6">
        <v>75.349999999999994</v>
      </c>
      <c r="BF32" s="6">
        <v>75.900000000000006</v>
      </c>
      <c r="BG32" s="20">
        <f t="shared" si="8"/>
        <v>151.25</v>
      </c>
      <c r="BH32" s="20">
        <f t="shared" si="9"/>
        <v>-1.25</v>
      </c>
      <c r="BI32" s="20">
        <f>IF(BG32&gt;150,0,IF(BA32&gt;180,+BH32/2-(BA32-180),BH32/2))</f>
        <v>0</v>
      </c>
    </row>
    <row r="33" spans="1:61" x14ac:dyDescent="0.45">
      <c r="A33" s="6" t="s">
        <v>245</v>
      </c>
      <c r="B33" s="24">
        <v>23</v>
      </c>
      <c r="C33" s="18">
        <f>B33/B$100</f>
        <v>0.17557251908396945</v>
      </c>
      <c r="D33" s="6" t="s">
        <v>245</v>
      </c>
      <c r="E33" s="24">
        <v>31</v>
      </c>
      <c r="F33" s="6" t="s">
        <v>61</v>
      </c>
      <c r="G33" s="6">
        <v>14</v>
      </c>
      <c r="H33" s="13" t="s">
        <v>745</v>
      </c>
      <c r="I33" s="5" t="s">
        <v>58</v>
      </c>
      <c r="J33" s="5" t="s">
        <v>62</v>
      </c>
      <c r="K33" s="6" t="s">
        <v>26</v>
      </c>
      <c r="L33" s="6">
        <v>1995</v>
      </c>
      <c r="M33" s="7">
        <f t="shared" si="0"/>
        <v>30</v>
      </c>
      <c r="N33" s="5" t="s">
        <v>279</v>
      </c>
      <c r="O33" s="5" t="s">
        <v>280</v>
      </c>
      <c r="P33" s="6" t="s">
        <v>26</v>
      </c>
      <c r="Q33" s="6">
        <v>1976</v>
      </c>
      <c r="R33" s="7">
        <f t="shared" si="1"/>
        <v>49</v>
      </c>
      <c r="S33" s="31">
        <v>2</v>
      </c>
      <c r="T33" s="26">
        <v>0</v>
      </c>
      <c r="U33" s="7" t="str">
        <f>IF(M33&lt;50," ",IF(R33&lt;50," ","Yes"))</f>
        <v xml:space="preserve"> </v>
      </c>
      <c r="V33" s="7" t="str">
        <f>IF($M33&gt;26," ",IF($R33&gt;26," ",IF(M33+R33=0," ","Yes")))</f>
        <v xml:space="preserve"> </v>
      </c>
      <c r="W33" s="7" t="str">
        <f>IF($M33&gt;22," ",IF($R33&gt;22," ",IF($M33+$R33=0," ","Yes")))</f>
        <v xml:space="preserve"> </v>
      </c>
      <c r="X33" s="7" t="str">
        <f>IF(I33=N33,"Yes"," ")</f>
        <v xml:space="preserve"> </v>
      </c>
      <c r="Z33" s="7" t="str">
        <f>IF(K33="F",IF(P33="F","Yes"," ")," ")</f>
        <v xml:space="preserve"> </v>
      </c>
      <c r="AA33" s="7" t="str">
        <f>IF(K33="M",IF($P33="M","Yes"," ")," ")</f>
        <v>Yes</v>
      </c>
      <c r="AB33" s="7" t="str">
        <f t="shared" si="2"/>
        <v xml:space="preserve"> </v>
      </c>
      <c r="AC33" s="7"/>
      <c r="AD33" s="7" t="str">
        <f t="shared" si="3"/>
        <v xml:space="preserve"> </v>
      </c>
      <c r="AE33" s="7" t="str">
        <f t="shared" si="4"/>
        <v xml:space="preserve"> </v>
      </c>
      <c r="AF33" s="7" t="str">
        <f>IF($V33="Yes",2,IF($R33&lt;26,1,IF($M33&lt;26,1," ")))</f>
        <v xml:space="preserve"> </v>
      </c>
      <c r="AG33" s="7" t="str">
        <f>IF($V33="Yes",2,IF($R33&lt;23,1,IF($M33&lt;23,1," ")))</f>
        <v xml:space="preserve"> </v>
      </c>
      <c r="AH33" s="12" t="s">
        <v>309</v>
      </c>
      <c r="AI33" s="6" t="s">
        <v>499</v>
      </c>
      <c r="AJ33" s="5" t="s">
        <v>27</v>
      </c>
      <c r="AK33" s="5" t="s">
        <v>28</v>
      </c>
      <c r="AL33" s="6">
        <v>2021</v>
      </c>
      <c r="AM33" s="7">
        <f t="shared" si="5"/>
        <v>4</v>
      </c>
      <c r="AN33" s="6" t="s">
        <v>219</v>
      </c>
      <c r="AO33" s="6" t="s">
        <v>219</v>
      </c>
      <c r="AP33" s="6">
        <v>1355</v>
      </c>
      <c r="AQ33" s="5" t="s">
        <v>229</v>
      </c>
      <c r="AR33" s="5" t="s">
        <v>309</v>
      </c>
      <c r="AS33" s="6">
        <v>2021</v>
      </c>
      <c r="AT33" s="6" t="s">
        <v>30</v>
      </c>
      <c r="AU33" s="5" t="s">
        <v>229</v>
      </c>
      <c r="AV33" s="5" t="s">
        <v>309</v>
      </c>
      <c r="AW33" s="6">
        <v>2021</v>
      </c>
      <c r="AX33" s="5" t="s">
        <v>29</v>
      </c>
      <c r="AY33" s="5" t="s">
        <v>746</v>
      </c>
      <c r="AZ33" s="6">
        <v>2025</v>
      </c>
      <c r="BA33" s="6">
        <v>181.9</v>
      </c>
      <c r="BB33" s="8" t="str">
        <f t="shared" si="11"/>
        <v xml:space="preserve"> </v>
      </c>
      <c r="BC33" s="7">
        <f t="shared" si="7"/>
        <v>1.9000000000000057</v>
      </c>
      <c r="BD33" s="9">
        <f>IF(BA33&gt;180,0,IF(BA33&gt;0,180-BA33," "))</f>
        <v>0</v>
      </c>
      <c r="BE33" s="6">
        <v>72.819999999999993</v>
      </c>
      <c r="BF33" s="6">
        <v>88.5</v>
      </c>
      <c r="BG33" s="10">
        <f t="shared" si="8"/>
        <v>161.32</v>
      </c>
      <c r="BH33" s="10">
        <f t="shared" si="9"/>
        <v>-11.319999999999993</v>
      </c>
      <c r="BI33" s="20">
        <f>IF(BG33&gt;150,0,IF(BA33&gt;180,+BH33/2-(BA33-180),BH33/2))</f>
        <v>0</v>
      </c>
    </row>
    <row r="34" spans="1:61" x14ac:dyDescent="0.45">
      <c r="A34" s="6"/>
      <c r="D34" s="6" t="s">
        <v>245</v>
      </c>
      <c r="E34" s="24">
        <v>32</v>
      </c>
      <c r="F34" s="6" t="s">
        <v>102</v>
      </c>
      <c r="G34" s="6">
        <v>3</v>
      </c>
      <c r="H34" s="13" t="s">
        <v>542</v>
      </c>
      <c r="I34" s="5" t="s">
        <v>204</v>
      </c>
      <c r="J34" s="5" t="s">
        <v>205</v>
      </c>
      <c r="K34" s="6" t="s">
        <v>26</v>
      </c>
      <c r="L34" s="6">
        <v>1990</v>
      </c>
      <c r="M34" s="7">
        <f t="shared" si="0"/>
        <v>35</v>
      </c>
      <c r="N34" s="5" t="s">
        <v>206</v>
      </c>
      <c r="O34" s="5" t="s">
        <v>207</v>
      </c>
      <c r="P34" s="6" t="s">
        <v>141</v>
      </c>
      <c r="Q34" s="6">
        <v>1990</v>
      </c>
      <c r="R34" s="7">
        <f t="shared" si="1"/>
        <v>35</v>
      </c>
      <c r="S34" s="31">
        <v>0</v>
      </c>
      <c r="T34" s="26">
        <v>2</v>
      </c>
      <c r="U34" s="7" t="str">
        <f>IF(M34&lt;50," ",IF(R34&lt;50," ","Yes"))</f>
        <v xml:space="preserve"> </v>
      </c>
      <c r="V34" s="7" t="str">
        <f>IF($M34&gt;26," ",IF($R34&gt;26," ",IF(M34+R34=0," ","Yes")))</f>
        <v xml:space="preserve"> </v>
      </c>
      <c r="W34" s="7" t="str">
        <f>IF($M34&gt;22," ",IF($R34&gt;22," ",IF($M34+$R34=0," ","Yes")))</f>
        <v xml:space="preserve"> </v>
      </c>
      <c r="X34" s="7" t="str">
        <f>IF(I34=N34,"Yes"," ")</f>
        <v xml:space="preserve"> </v>
      </c>
      <c r="Z34" s="7" t="str">
        <f>IF(K34="F",IF(P34="F","Yes"," ")," ")</f>
        <v xml:space="preserve"> </v>
      </c>
      <c r="AA34" s="7" t="str">
        <f>IF(K34="M",IF($P34="M","Yes"," ")," ")</f>
        <v xml:space="preserve"> </v>
      </c>
      <c r="AB34" s="7" t="str">
        <f t="shared" si="2"/>
        <v>Yes</v>
      </c>
      <c r="AC34" s="7"/>
      <c r="AD34" s="7" t="str">
        <f t="shared" si="3"/>
        <v xml:space="preserve"> </v>
      </c>
      <c r="AE34" s="7" t="str">
        <f t="shared" si="4"/>
        <v xml:space="preserve"> </v>
      </c>
      <c r="AF34" s="7" t="str">
        <f>IF($V34="Yes",2,IF($R34&lt;26,1,IF($M34&lt;26,1," ")))</f>
        <v xml:space="preserve"> </v>
      </c>
      <c r="AG34" s="7" t="str">
        <f>IF($V34="Yes",2,IF($R34&lt;23,1,IF($M34&lt;23,1," ")))</f>
        <v xml:space="preserve"> </v>
      </c>
      <c r="AH34" s="12" t="s">
        <v>309</v>
      </c>
      <c r="AI34" s="6" t="s">
        <v>499</v>
      </c>
      <c r="AJ34" s="5" t="s">
        <v>161</v>
      </c>
      <c r="AK34" s="5" t="s">
        <v>44</v>
      </c>
      <c r="AL34" s="6">
        <v>2023</v>
      </c>
      <c r="AM34" s="7">
        <f t="shared" si="5"/>
        <v>2</v>
      </c>
      <c r="AN34" s="6" t="s">
        <v>543</v>
      </c>
      <c r="AO34" s="6" t="s">
        <v>544</v>
      </c>
      <c r="AP34" s="6">
        <v>1506</v>
      </c>
      <c r="AQ34" s="5" t="s">
        <v>161</v>
      </c>
      <c r="AR34" s="5" t="s">
        <v>545</v>
      </c>
      <c r="AS34" s="6">
        <v>2025</v>
      </c>
      <c r="AT34" s="6" t="s">
        <v>30</v>
      </c>
      <c r="AU34" s="5" t="s">
        <v>161</v>
      </c>
      <c r="AV34" s="5" t="s">
        <v>546</v>
      </c>
      <c r="AW34" s="6">
        <v>2022</v>
      </c>
      <c r="AX34" s="5" t="s">
        <v>161</v>
      </c>
      <c r="AY34" s="5" t="s">
        <v>547</v>
      </c>
      <c r="AZ34" s="6">
        <v>2022</v>
      </c>
      <c r="BA34" s="6">
        <v>182.05</v>
      </c>
      <c r="BB34" s="8" t="str">
        <f t="shared" si="11"/>
        <v xml:space="preserve"> </v>
      </c>
      <c r="BC34" s="7">
        <f t="shared" si="7"/>
        <v>2.0500000000000114</v>
      </c>
      <c r="BD34" s="9">
        <f>IF(BA34&gt;180,0,IF(BA34&gt;0,180-BA34," "))</f>
        <v>0</v>
      </c>
      <c r="BE34" s="6">
        <v>75.5</v>
      </c>
      <c r="BF34" s="6">
        <v>68.05</v>
      </c>
      <c r="BG34" s="20">
        <f t="shared" si="8"/>
        <v>143.55000000000001</v>
      </c>
      <c r="BH34" s="20">
        <f t="shared" si="9"/>
        <v>6.4499999999999886</v>
      </c>
      <c r="BI34" s="20">
        <f>IF(BG34&gt;150,0,IF(BA34&gt;180,+BH34/2-(BA34-180),BH34/2))</f>
        <v>1.1749999999999829</v>
      </c>
    </row>
    <row r="35" spans="1:61" x14ac:dyDescent="0.45">
      <c r="A35" s="6"/>
      <c r="D35" s="6" t="s">
        <v>245</v>
      </c>
      <c r="E35" s="24">
        <v>33</v>
      </c>
      <c r="F35" s="6" t="s">
        <v>47</v>
      </c>
      <c r="G35" s="13" t="s">
        <v>466</v>
      </c>
      <c r="H35" s="13" t="s">
        <v>305</v>
      </c>
      <c r="I35" s="5" t="s">
        <v>467</v>
      </c>
      <c r="J35" s="5" t="s">
        <v>375</v>
      </c>
      <c r="K35" s="6" t="s">
        <v>26</v>
      </c>
      <c r="L35" s="6">
        <v>1974</v>
      </c>
      <c r="M35" s="7">
        <f t="shared" ref="M35:M66" si="12">$F$105-L35</f>
        <v>51</v>
      </c>
      <c r="N35" s="5" t="s">
        <v>468</v>
      </c>
      <c r="O35" s="5" t="s">
        <v>469</v>
      </c>
      <c r="P35" s="6" t="s">
        <v>26</v>
      </c>
      <c r="Q35" s="6">
        <v>1972</v>
      </c>
      <c r="R35" s="7">
        <f t="shared" ref="R35:R66" si="13">$F$105-Q35</f>
        <v>53</v>
      </c>
      <c r="S35" s="31">
        <v>0</v>
      </c>
      <c r="T35" s="26">
        <v>1</v>
      </c>
      <c r="U35" s="7" t="str">
        <f>IF(M35&lt;50," ",IF(R35&lt;50," ","Yes"))</f>
        <v>Yes</v>
      </c>
      <c r="V35" s="7" t="str">
        <f>IF($M35&gt;26," ",IF($R35&gt;26," ",IF(M35+R35=0," ","Yes")))</f>
        <v xml:space="preserve"> </v>
      </c>
      <c r="W35" s="7" t="str">
        <f>IF($M35&gt;22," ",IF($R35&gt;22," ",IF($M35+$R35=0," ","Yes")))</f>
        <v xml:space="preserve"> </v>
      </c>
      <c r="X35" s="7" t="str">
        <f>IF(I35=N35,"Yes"," ")</f>
        <v xml:space="preserve"> </v>
      </c>
      <c r="Z35" s="7" t="str">
        <f>IF(K35="F",IF(P35="F","Yes"," ")," ")</f>
        <v xml:space="preserve"> </v>
      </c>
      <c r="AA35" s="7" t="str">
        <f>IF(K35="M",IF($P35="M","Yes"," ")," ")</f>
        <v>Yes</v>
      </c>
      <c r="AB35" s="7" t="str">
        <f t="shared" ref="AB35:AB66" si="14">IF(Z35="Yes"," ",IF(AA35="Yes"," ","Yes"))</f>
        <v xml:space="preserve"> </v>
      </c>
      <c r="AC35" s="7"/>
      <c r="AD35" s="7" t="str">
        <f t="shared" ref="AD35:AD70" si="15">IF($K35="F","Yes"," ")</f>
        <v xml:space="preserve"> </v>
      </c>
      <c r="AE35" s="7" t="str">
        <f t="shared" ref="AE35:AE66" si="16">IF(AT35="CONV","Yes"," ")</f>
        <v xml:space="preserve"> </v>
      </c>
      <c r="AF35" s="7" t="str">
        <f>IF($V35="Yes",2,IF($R35&lt;26,1,IF($M35&lt;26,1," ")))</f>
        <v xml:space="preserve"> </v>
      </c>
      <c r="AG35" s="7" t="str">
        <f>IF($V35="Yes",2,IF($R35&lt;23,1,IF($M35&lt;23,1," ")))</f>
        <v xml:space="preserve"> </v>
      </c>
      <c r="AH35" s="12" t="s">
        <v>860</v>
      </c>
      <c r="AI35" s="6" t="s">
        <v>499</v>
      </c>
      <c r="AJ35" s="5" t="s">
        <v>161</v>
      </c>
      <c r="AK35" s="5" t="s">
        <v>44</v>
      </c>
      <c r="AL35" s="6">
        <v>2024</v>
      </c>
      <c r="AM35" s="7">
        <f t="shared" ref="AM35:AM66" si="17">$F$105-AL35</f>
        <v>1</v>
      </c>
      <c r="AN35" s="6" t="s">
        <v>534</v>
      </c>
      <c r="AO35" s="6" t="s">
        <v>535</v>
      </c>
      <c r="AP35" s="6">
        <v>1508</v>
      </c>
      <c r="AQ35" s="5" t="s">
        <v>161</v>
      </c>
      <c r="AR35" s="5" t="s">
        <v>536</v>
      </c>
      <c r="AS35" s="6">
        <v>2024</v>
      </c>
      <c r="AT35" s="6" t="s">
        <v>30</v>
      </c>
      <c r="AU35" s="5" t="s">
        <v>161</v>
      </c>
      <c r="AV35" s="5" t="s">
        <v>537</v>
      </c>
      <c r="AW35" s="6">
        <v>2025</v>
      </c>
      <c r="AX35" s="5" t="s">
        <v>161</v>
      </c>
      <c r="AY35" s="5" t="s">
        <v>538</v>
      </c>
      <c r="AZ35" s="6">
        <v>2024</v>
      </c>
      <c r="BA35" s="6">
        <v>181.9</v>
      </c>
      <c r="BB35" s="8" t="str">
        <f t="shared" si="11"/>
        <v xml:space="preserve"> </v>
      </c>
      <c r="BC35" s="7">
        <f t="shared" ref="BC35:BC66" si="18">IF(BA35&gt;180,BA35-180,0)</f>
        <v>1.9000000000000057</v>
      </c>
      <c r="BD35" s="9">
        <f>IF(BA35&gt;180,0,IF(BA35&gt;0,180-BA35," "))</f>
        <v>0</v>
      </c>
      <c r="BE35" s="6">
        <v>73.849999999999994</v>
      </c>
      <c r="BF35" s="6">
        <v>74.2</v>
      </c>
      <c r="BG35" s="20">
        <f t="shared" ref="BG35:BG66" si="19">BE35+BF35</f>
        <v>148.05000000000001</v>
      </c>
      <c r="BH35" s="20">
        <f t="shared" ref="BH35:BH66" si="20">(150-BG35)</f>
        <v>1.9499999999999886</v>
      </c>
      <c r="BI35" s="20">
        <f>IF(BG35&gt;150,0,IF(BA35&gt;180,+BH35/2-(BA35-180),BH35/2))</f>
        <v>-0.92500000000001137</v>
      </c>
    </row>
    <row r="36" spans="1:61" x14ac:dyDescent="0.45">
      <c r="A36" s="6"/>
      <c r="D36" s="6" t="s">
        <v>245</v>
      </c>
      <c r="E36" s="24">
        <v>34</v>
      </c>
      <c r="F36" s="6" t="s">
        <v>102</v>
      </c>
      <c r="G36" s="6">
        <v>100</v>
      </c>
      <c r="H36" s="13" t="s">
        <v>562</v>
      </c>
      <c r="I36" s="5" t="s">
        <v>420</v>
      </c>
      <c r="J36" s="5" t="s">
        <v>150</v>
      </c>
      <c r="K36" s="6" t="s">
        <v>26</v>
      </c>
      <c r="L36" s="6">
        <v>1969</v>
      </c>
      <c r="M36" s="7">
        <f t="shared" si="12"/>
        <v>56</v>
      </c>
      <c r="N36" s="5" t="s">
        <v>421</v>
      </c>
      <c r="O36" s="5" t="s">
        <v>138</v>
      </c>
      <c r="P36" s="6" t="s">
        <v>26</v>
      </c>
      <c r="Q36" s="6">
        <v>1987</v>
      </c>
      <c r="R36" s="7">
        <f t="shared" si="13"/>
        <v>38</v>
      </c>
      <c r="S36" s="31">
        <v>0</v>
      </c>
      <c r="T36" s="26">
        <v>0</v>
      </c>
      <c r="U36" s="7" t="str">
        <f>IF(M36&lt;50," ",IF(R36&lt;50," ","Yes"))</f>
        <v xml:space="preserve"> </v>
      </c>
      <c r="V36" s="7" t="str">
        <f>IF($M36&gt;26," ",IF($R36&gt;26," ",IF(M36+R36=0," ","Yes")))</f>
        <v xml:space="preserve"> </v>
      </c>
      <c r="W36" s="7" t="str">
        <f>IF($M36&gt;22," ",IF($R36&gt;22," ",IF($M36+$R36=0," ","Yes")))</f>
        <v xml:space="preserve"> </v>
      </c>
      <c r="X36" s="7" t="str">
        <f>IF(I36=N36,"Yes"," ")</f>
        <v xml:space="preserve"> </v>
      </c>
      <c r="Y36" s="7"/>
      <c r="Z36" s="7" t="str">
        <f>IF(K36="F",IF(P36="F","Yes"," ")," ")</f>
        <v xml:space="preserve"> </v>
      </c>
      <c r="AA36" s="7" t="str">
        <f>IF(K36="M",IF($P36="M","Yes"," ")," ")</f>
        <v>Yes</v>
      </c>
      <c r="AB36" s="7" t="str">
        <f t="shared" si="14"/>
        <v xml:space="preserve"> </v>
      </c>
      <c r="AC36" s="7"/>
      <c r="AD36" s="7" t="str">
        <f t="shared" si="15"/>
        <v xml:space="preserve"> </v>
      </c>
      <c r="AE36" s="7" t="str">
        <f t="shared" si="16"/>
        <v xml:space="preserve"> </v>
      </c>
      <c r="AF36" s="7" t="str">
        <f>IF($V36="Yes",2,IF($R36&lt;26,1,IF($M36&lt;26,1," ")))</f>
        <v xml:space="preserve"> </v>
      </c>
      <c r="AG36" s="7" t="str">
        <f>IF($V36="Yes",2,IF($R36&lt;23,1,IF($M36&lt;23,1," ")))</f>
        <v xml:space="preserve"> </v>
      </c>
      <c r="AH36" s="12" t="s">
        <v>309</v>
      </c>
      <c r="AI36" s="6" t="s">
        <v>499</v>
      </c>
      <c r="AJ36" s="5" t="s">
        <v>161</v>
      </c>
      <c r="AK36" s="5" t="s">
        <v>44</v>
      </c>
      <c r="AL36" s="6">
        <v>2025</v>
      </c>
      <c r="AM36" s="7">
        <f t="shared" si="17"/>
        <v>0</v>
      </c>
      <c r="AN36" s="6" t="s">
        <v>563</v>
      </c>
      <c r="AO36" s="6" t="s">
        <v>564</v>
      </c>
      <c r="AP36" s="6">
        <v>1581</v>
      </c>
      <c r="AQ36" s="5" t="s">
        <v>161</v>
      </c>
      <c r="AR36" s="5" t="s">
        <v>565</v>
      </c>
      <c r="AS36" s="6">
        <v>2025</v>
      </c>
      <c r="AT36" s="6" t="s">
        <v>30</v>
      </c>
      <c r="AU36" s="5" t="s">
        <v>161</v>
      </c>
      <c r="AV36" s="5" t="s">
        <v>566</v>
      </c>
      <c r="AW36" s="6">
        <v>2025</v>
      </c>
      <c r="AX36" s="5" t="s">
        <v>161</v>
      </c>
      <c r="AZ36" s="6">
        <v>2023</v>
      </c>
      <c r="BA36" s="6">
        <v>181.7</v>
      </c>
      <c r="BB36" s="8" t="str">
        <f t="shared" si="11"/>
        <v xml:space="preserve"> </v>
      </c>
      <c r="BC36" s="7">
        <f t="shared" si="18"/>
        <v>1.6999999999999886</v>
      </c>
      <c r="BD36" s="9">
        <f>IF(BA36&gt;180,0,IF(BA36&gt;0,180-BA36," "))</f>
        <v>0</v>
      </c>
      <c r="BE36" s="6">
        <v>85.3</v>
      </c>
      <c r="BF36" s="6">
        <v>70.95</v>
      </c>
      <c r="BG36" s="20">
        <f t="shared" si="19"/>
        <v>156.25</v>
      </c>
      <c r="BH36" s="20">
        <f t="shared" si="20"/>
        <v>-6.25</v>
      </c>
      <c r="BI36" s="20">
        <f>IF(BG36&gt;150,0,IF(BA36&gt;180,+BH36/2-(BA36-180),BH36/2))</f>
        <v>0</v>
      </c>
    </row>
    <row r="37" spans="1:61" x14ac:dyDescent="0.45">
      <c r="A37" s="6"/>
      <c r="D37" s="6" t="s">
        <v>245</v>
      </c>
      <c r="E37" s="24">
        <v>35</v>
      </c>
      <c r="F37" s="6" t="s">
        <v>54</v>
      </c>
      <c r="G37" s="6">
        <v>1</v>
      </c>
      <c r="H37" s="13" t="s">
        <v>646</v>
      </c>
      <c r="I37" s="5" t="s">
        <v>426</v>
      </c>
      <c r="J37" s="5" t="s">
        <v>427</v>
      </c>
      <c r="K37" s="6" t="s">
        <v>26</v>
      </c>
      <c r="L37" s="6">
        <v>1976</v>
      </c>
      <c r="M37" s="7">
        <f t="shared" si="12"/>
        <v>49</v>
      </c>
      <c r="N37" s="5" t="s">
        <v>426</v>
      </c>
      <c r="O37" s="5" t="s">
        <v>428</v>
      </c>
      <c r="P37" s="6" t="s">
        <v>26</v>
      </c>
      <c r="Q37" s="6">
        <v>2008</v>
      </c>
      <c r="R37" s="7">
        <f t="shared" si="13"/>
        <v>17</v>
      </c>
      <c r="S37" s="31">
        <v>0</v>
      </c>
      <c r="T37" s="26">
        <v>1</v>
      </c>
      <c r="U37" s="7" t="str">
        <f>IF(M37&lt;50," ",IF(R37&lt;50," ","Yes"))</f>
        <v xml:space="preserve"> </v>
      </c>
      <c r="V37" s="7" t="str">
        <f>IF($M37&gt;26," ",IF($R37&gt;26," ",IF(M37+R37=0," ","Yes")))</f>
        <v xml:space="preserve"> </v>
      </c>
      <c r="W37" s="7" t="str">
        <f>IF($M37&gt;22," ",IF($R37&gt;22," ",IF($M37+$R37=0," ","Yes")))</f>
        <v xml:space="preserve"> </v>
      </c>
      <c r="X37" s="7" t="str">
        <f>IF(I37=N37,"Yes"," ")</f>
        <v>Yes</v>
      </c>
      <c r="Y37" s="12" t="s">
        <v>350</v>
      </c>
      <c r="Z37" s="7" t="str">
        <f>IF(K37="F",IF(P37="F","Yes"," ")," ")</f>
        <v xml:space="preserve"> </v>
      </c>
      <c r="AA37" s="7" t="str">
        <f>IF(K37="M",IF($P37="M","Yes"," ")," ")</f>
        <v>Yes</v>
      </c>
      <c r="AB37" s="7" t="str">
        <f t="shared" si="14"/>
        <v xml:space="preserve"> </v>
      </c>
      <c r="AC37" s="7"/>
      <c r="AD37" s="7" t="str">
        <f t="shared" si="15"/>
        <v xml:space="preserve"> </v>
      </c>
      <c r="AE37" s="7" t="str">
        <f t="shared" si="16"/>
        <v xml:space="preserve"> </v>
      </c>
      <c r="AF37" s="7">
        <f>IF($V37="Yes",2,IF($R37&lt;26,1,IF($M37&lt;26,1," ")))</f>
        <v>1</v>
      </c>
      <c r="AG37" s="7">
        <f>IF($V37="Yes",2,IF($R37&lt;23,1,IF($M37&lt;23,1," ")))</f>
        <v>1</v>
      </c>
      <c r="AH37" s="12" t="s">
        <v>309</v>
      </c>
      <c r="AI37" s="6" t="s">
        <v>499</v>
      </c>
      <c r="AJ37" s="5" t="s">
        <v>27</v>
      </c>
      <c r="AK37" s="5" t="s">
        <v>28</v>
      </c>
      <c r="AL37" s="6">
        <v>2025</v>
      </c>
      <c r="AM37" s="7">
        <f t="shared" si="17"/>
        <v>0</v>
      </c>
      <c r="AN37" s="6" t="s">
        <v>647</v>
      </c>
      <c r="AO37" s="6" t="s">
        <v>648</v>
      </c>
      <c r="AP37" s="6">
        <v>1523</v>
      </c>
      <c r="AQ37" s="5" t="s">
        <v>29</v>
      </c>
      <c r="AR37" s="5" t="s">
        <v>649</v>
      </c>
      <c r="AS37" s="6">
        <v>2025</v>
      </c>
      <c r="AT37" s="6" t="s">
        <v>30</v>
      </c>
      <c r="AU37" s="5" t="s">
        <v>29</v>
      </c>
      <c r="AV37" s="5" t="s">
        <v>650</v>
      </c>
      <c r="AW37" s="6">
        <v>2025</v>
      </c>
      <c r="AX37" s="5" t="s">
        <v>29</v>
      </c>
      <c r="AY37" s="5" t="s">
        <v>651</v>
      </c>
      <c r="AZ37" s="6">
        <v>2025</v>
      </c>
      <c r="BA37" s="6">
        <v>181.4</v>
      </c>
      <c r="BB37" s="8" t="str">
        <f t="shared" si="11"/>
        <v xml:space="preserve"> </v>
      </c>
      <c r="BC37" s="7">
        <f t="shared" si="18"/>
        <v>1.4000000000000057</v>
      </c>
      <c r="BD37" s="9">
        <f>IF(BA37&gt;180,0,IF(BA37&gt;0,180-BA37," "))</f>
        <v>0</v>
      </c>
      <c r="BE37" s="6">
        <v>88.2</v>
      </c>
      <c r="BF37" s="6">
        <v>70.8</v>
      </c>
      <c r="BG37" s="20">
        <f t="shared" si="19"/>
        <v>159</v>
      </c>
      <c r="BH37" s="20">
        <f t="shared" si="20"/>
        <v>-9</v>
      </c>
      <c r="BI37" s="20">
        <f>IF(BG37&gt;150,0,IF(BA37&gt;180,+BH37/2-(BA37-180),BH37/2))</f>
        <v>0</v>
      </c>
    </row>
    <row r="38" spans="1:61" x14ac:dyDescent="0.45">
      <c r="A38" s="6" t="s">
        <v>245</v>
      </c>
      <c r="B38" s="24">
        <v>48</v>
      </c>
      <c r="C38" s="18">
        <f>B38/B$100</f>
        <v>0.36641221374045801</v>
      </c>
      <c r="D38" s="6" t="s">
        <v>245</v>
      </c>
      <c r="E38" s="24">
        <v>36</v>
      </c>
      <c r="F38" s="6" t="s">
        <v>233</v>
      </c>
      <c r="G38" s="6">
        <v>34</v>
      </c>
      <c r="H38" s="13" t="s">
        <v>830</v>
      </c>
      <c r="I38" s="5" t="s">
        <v>115</v>
      </c>
      <c r="J38" s="5" t="s">
        <v>116</v>
      </c>
      <c r="K38" s="6" t="s">
        <v>26</v>
      </c>
      <c r="L38" s="6">
        <v>1976</v>
      </c>
      <c r="M38" s="7">
        <f t="shared" si="12"/>
        <v>49</v>
      </c>
      <c r="N38" s="5" t="s">
        <v>117</v>
      </c>
      <c r="O38" s="5" t="s">
        <v>53</v>
      </c>
      <c r="P38" s="6" t="s">
        <v>26</v>
      </c>
      <c r="Q38" s="6">
        <v>2000</v>
      </c>
      <c r="R38" s="7">
        <f t="shared" si="13"/>
        <v>25</v>
      </c>
      <c r="S38" s="31">
        <v>2</v>
      </c>
      <c r="T38" s="26">
        <v>0</v>
      </c>
      <c r="U38" s="7" t="str">
        <f>IF(M38&lt;50," ",IF(R38&lt;50," ","Yes"))</f>
        <v xml:space="preserve"> </v>
      </c>
      <c r="V38" s="7" t="str">
        <f>IF($M38&gt;26," ",IF($R38&gt;26," ",IF(M38+R38=0," ","Yes")))</f>
        <v xml:space="preserve"> </v>
      </c>
      <c r="W38" s="7" t="str">
        <f>IF($M38&gt;22," ",IF($R38&gt;22," ",IF($M38+$R38=0," ","Yes")))</f>
        <v xml:space="preserve"> </v>
      </c>
      <c r="X38" s="7" t="str">
        <f>IF(I38=N38,"Yes"," ")</f>
        <v xml:space="preserve"> </v>
      </c>
      <c r="Z38" s="7" t="str">
        <f>IF(K38="F",IF(P38="F","Yes"," ")," ")</f>
        <v xml:space="preserve"> </v>
      </c>
      <c r="AA38" s="7" t="str">
        <f>IF(K38="M",IF($P38="M","Yes"," ")," ")</f>
        <v>Yes</v>
      </c>
      <c r="AB38" s="7" t="str">
        <f t="shared" si="14"/>
        <v xml:space="preserve"> </v>
      </c>
      <c r="AC38" s="7"/>
      <c r="AD38" s="7" t="str">
        <f t="shared" si="15"/>
        <v xml:space="preserve"> </v>
      </c>
      <c r="AE38" s="7" t="str">
        <f t="shared" si="16"/>
        <v xml:space="preserve"> </v>
      </c>
      <c r="AF38" s="7">
        <f>IF($V38="Yes",2,IF($R38&lt;26,1,IF($M38&lt;26,1," ")))</f>
        <v>1</v>
      </c>
      <c r="AG38" s="7" t="str">
        <f>IF($V38="Yes",2,IF($R38&lt;23,1,IF($M38&lt;23,1," ")))</f>
        <v xml:space="preserve"> </v>
      </c>
      <c r="AH38" s="12" t="s">
        <v>309</v>
      </c>
      <c r="AI38" s="6" t="s">
        <v>499</v>
      </c>
      <c r="AJ38" s="5" t="s">
        <v>27</v>
      </c>
      <c r="AK38" s="5" t="s">
        <v>28</v>
      </c>
      <c r="AL38" s="6">
        <v>2025</v>
      </c>
      <c r="AM38" s="7">
        <f t="shared" si="17"/>
        <v>0</v>
      </c>
      <c r="AN38" s="6" t="s">
        <v>679</v>
      </c>
      <c r="AO38" s="6" t="s">
        <v>680</v>
      </c>
      <c r="AP38" s="6">
        <v>1571</v>
      </c>
      <c r="AQ38" s="5" t="s">
        <v>29</v>
      </c>
      <c r="AR38" s="5" t="s">
        <v>681</v>
      </c>
      <c r="AS38" s="6">
        <v>2025</v>
      </c>
      <c r="AT38" s="6" t="s">
        <v>30</v>
      </c>
      <c r="AU38" s="5" t="s">
        <v>29</v>
      </c>
      <c r="AV38" s="5" t="s">
        <v>682</v>
      </c>
      <c r="AW38" s="6">
        <v>2025</v>
      </c>
      <c r="AX38" s="5" t="s">
        <v>229</v>
      </c>
      <c r="AY38" s="5" t="s">
        <v>683</v>
      </c>
      <c r="AZ38" s="6">
        <v>2025</v>
      </c>
      <c r="BA38" s="6">
        <v>182.65</v>
      </c>
      <c r="BB38" s="8" t="str">
        <f t="shared" si="11"/>
        <v xml:space="preserve"> </v>
      </c>
      <c r="BC38" s="7">
        <f t="shared" si="18"/>
        <v>2.6500000000000057</v>
      </c>
      <c r="BD38" s="9">
        <f>IF(BA38&gt;180,0,IF(BA38&gt;0,180-BA38," "))</f>
        <v>0</v>
      </c>
      <c r="BE38" s="6">
        <v>83.3</v>
      </c>
      <c r="BF38" s="6">
        <v>69</v>
      </c>
      <c r="BG38" s="10">
        <f t="shared" si="19"/>
        <v>152.30000000000001</v>
      </c>
      <c r="BH38" s="10">
        <f t="shared" si="20"/>
        <v>-2.3000000000000114</v>
      </c>
      <c r="BI38" s="20">
        <f>IF(BG38&gt;150,0,IF(BA38&gt;180,+BH38/2-(BA38-180),BH38/2))</f>
        <v>0</v>
      </c>
    </row>
    <row r="39" spans="1:61" x14ac:dyDescent="0.45">
      <c r="A39" s="6"/>
      <c r="D39" s="6" t="s">
        <v>245</v>
      </c>
      <c r="E39" s="24">
        <v>37</v>
      </c>
      <c r="F39" s="6" t="s">
        <v>47</v>
      </c>
      <c r="G39" s="6">
        <v>23</v>
      </c>
      <c r="H39" s="13" t="s">
        <v>328</v>
      </c>
      <c r="I39" s="5" t="s">
        <v>422</v>
      </c>
      <c r="J39" s="5" t="s">
        <v>423</v>
      </c>
      <c r="K39" s="6" t="s">
        <v>26</v>
      </c>
      <c r="L39" s="6">
        <v>1973</v>
      </c>
      <c r="M39" s="7">
        <f t="shared" si="12"/>
        <v>52</v>
      </c>
      <c r="N39" s="5" t="s">
        <v>424</v>
      </c>
      <c r="O39" s="5" t="s">
        <v>300</v>
      </c>
      <c r="P39" s="6" t="s">
        <v>26</v>
      </c>
      <c r="Q39" s="6">
        <v>1988</v>
      </c>
      <c r="R39" s="7">
        <f t="shared" si="13"/>
        <v>37</v>
      </c>
      <c r="S39" s="31">
        <v>1</v>
      </c>
      <c r="T39" s="26">
        <v>1</v>
      </c>
      <c r="U39" s="7" t="str">
        <f>IF(M39&lt;50," ",IF(R39&lt;50," ","Yes"))</f>
        <v xml:space="preserve"> </v>
      </c>
      <c r="V39" s="7" t="str">
        <f>IF($M39&gt;26," ",IF($R39&gt;26," ",IF(M39+R39=0," ","Yes")))</f>
        <v xml:space="preserve"> </v>
      </c>
      <c r="W39" s="7" t="str">
        <f>IF($M39&gt;22," ",IF($R39&gt;22," ",IF($M39+$R39=0," ","Yes")))</f>
        <v xml:space="preserve"> </v>
      </c>
      <c r="X39" s="7" t="str">
        <f>IF(I39=N39,"Yes"," ")</f>
        <v xml:space="preserve"> </v>
      </c>
      <c r="Y39" s="7"/>
      <c r="Z39" s="7" t="str">
        <f>IF(K39="F",IF(P39="F","Yes"," ")," ")</f>
        <v xml:space="preserve"> </v>
      </c>
      <c r="AA39" s="7" t="str">
        <f>IF(K39="M",IF($P39="M","Yes"," ")," ")</f>
        <v>Yes</v>
      </c>
      <c r="AB39" s="7" t="str">
        <f t="shared" si="14"/>
        <v xml:space="preserve"> </v>
      </c>
      <c r="AC39" s="7"/>
      <c r="AD39" s="7" t="str">
        <f t="shared" si="15"/>
        <v xml:space="preserve"> </v>
      </c>
      <c r="AE39" s="7" t="str">
        <f t="shared" si="16"/>
        <v xml:space="preserve"> </v>
      </c>
      <c r="AF39" s="7" t="str">
        <f>IF($V39="Yes",2,IF($R39&lt;26,1,IF($M39&lt;26,1," ")))</f>
        <v xml:space="preserve"> </v>
      </c>
      <c r="AG39" s="7" t="str">
        <f>IF($V39="Yes",2,IF($R39&lt;23,1,IF($M39&lt;23,1," ")))</f>
        <v xml:space="preserve"> </v>
      </c>
      <c r="AH39" s="12" t="s">
        <v>309</v>
      </c>
      <c r="AI39" s="6" t="s">
        <v>499</v>
      </c>
      <c r="AJ39" s="5" t="s">
        <v>27</v>
      </c>
      <c r="AK39" s="5" t="s">
        <v>28</v>
      </c>
      <c r="AL39" s="6">
        <v>2025</v>
      </c>
      <c r="AM39" s="7">
        <f t="shared" si="17"/>
        <v>0</v>
      </c>
      <c r="AN39" s="6" t="s">
        <v>501</v>
      </c>
      <c r="AO39" s="6" t="s">
        <v>502</v>
      </c>
      <c r="AP39" s="6">
        <v>1567</v>
      </c>
      <c r="AQ39" s="5" t="s">
        <v>29</v>
      </c>
      <c r="AR39" s="5" t="s">
        <v>503</v>
      </c>
      <c r="AS39" s="6">
        <v>2025</v>
      </c>
      <c r="AT39" s="6" t="s">
        <v>30</v>
      </c>
      <c r="AU39" s="5" t="s">
        <v>29</v>
      </c>
      <c r="AV39" s="5" t="s">
        <v>504</v>
      </c>
      <c r="AW39" s="6">
        <v>2025</v>
      </c>
      <c r="AX39" s="5" t="s">
        <v>29</v>
      </c>
      <c r="AY39" s="5" t="s">
        <v>505</v>
      </c>
      <c r="AZ39" s="6">
        <v>2025</v>
      </c>
      <c r="BA39" s="6">
        <v>180.3</v>
      </c>
      <c r="BB39" s="8" t="str">
        <f t="shared" si="11"/>
        <v xml:space="preserve"> </v>
      </c>
      <c r="BC39" s="7">
        <f t="shared" si="18"/>
        <v>0.30000000000001137</v>
      </c>
      <c r="BD39" s="9">
        <f>IF(BA39&gt;180,0,IF(BA39&gt;0,180-BA39," "))</f>
        <v>0</v>
      </c>
      <c r="BE39" s="6">
        <v>88.6</v>
      </c>
      <c r="BF39" s="6">
        <v>76.150000000000006</v>
      </c>
      <c r="BG39" s="20">
        <f t="shared" si="19"/>
        <v>164.75</v>
      </c>
      <c r="BH39" s="20">
        <f t="shared" si="20"/>
        <v>-14.75</v>
      </c>
      <c r="BI39" s="20">
        <f>IF(BG39&gt;150,0,IF(BA39&gt;180,+BH39/2-(BA39-180),BH39/2))</f>
        <v>0</v>
      </c>
    </row>
    <row r="40" spans="1:61" x14ac:dyDescent="0.45">
      <c r="A40" s="6"/>
      <c r="D40" s="6" t="s">
        <v>245</v>
      </c>
      <c r="E40" s="24">
        <v>38</v>
      </c>
      <c r="F40" s="6" t="s">
        <v>47</v>
      </c>
      <c r="G40" s="6">
        <v>777</v>
      </c>
      <c r="H40" s="13" t="s">
        <v>767</v>
      </c>
      <c r="I40" s="5" t="s">
        <v>164</v>
      </c>
      <c r="J40" s="5" t="s">
        <v>302</v>
      </c>
      <c r="K40" s="6" t="s">
        <v>26</v>
      </c>
      <c r="L40" s="6">
        <v>1985</v>
      </c>
      <c r="M40" s="7">
        <f t="shared" si="12"/>
        <v>40</v>
      </c>
      <c r="N40" s="5" t="s">
        <v>165</v>
      </c>
      <c r="O40" s="5" t="s">
        <v>166</v>
      </c>
      <c r="P40" s="6" t="s">
        <v>26</v>
      </c>
      <c r="Q40" s="6">
        <v>1986</v>
      </c>
      <c r="R40" s="7">
        <f t="shared" si="13"/>
        <v>39</v>
      </c>
      <c r="S40" s="31">
        <v>0</v>
      </c>
      <c r="T40" s="26">
        <v>2</v>
      </c>
      <c r="U40" s="7" t="str">
        <f>IF(M40&lt;50," ",IF(R40&lt;50," ","Yes"))</f>
        <v xml:space="preserve"> </v>
      </c>
      <c r="V40" s="7" t="str">
        <f>IF($M40&gt;26," ",IF($R40&gt;26," ",IF(M40+R40=0," ","Yes")))</f>
        <v xml:space="preserve"> </v>
      </c>
      <c r="W40" s="7" t="str">
        <f>IF($M40&gt;22," ",IF($R40&gt;22," ",IF($M40+$R40=0," ","Yes")))</f>
        <v xml:space="preserve"> </v>
      </c>
      <c r="X40" s="7" t="str">
        <f>IF(I40=N40,"Yes"," ")</f>
        <v xml:space="preserve"> </v>
      </c>
      <c r="Z40" s="7" t="str">
        <f>IF(K40="F",IF(P40="F","Yes"," ")," ")</f>
        <v xml:space="preserve"> </v>
      </c>
      <c r="AA40" s="7" t="str">
        <f>IF(K40="M",IF($P40="M","Yes"," ")," ")</f>
        <v>Yes</v>
      </c>
      <c r="AB40" s="7" t="str">
        <f t="shared" si="14"/>
        <v xml:space="preserve"> </v>
      </c>
      <c r="AC40" s="7"/>
      <c r="AD40" s="7" t="str">
        <f t="shared" si="15"/>
        <v xml:space="preserve"> </v>
      </c>
      <c r="AE40" s="7" t="str">
        <f t="shared" si="16"/>
        <v xml:space="preserve"> </v>
      </c>
      <c r="AF40" s="7" t="str">
        <f>IF($V40="Yes",2,IF($R40&lt;26,1,IF($M40&lt;26,1," ")))</f>
        <v xml:space="preserve"> </v>
      </c>
      <c r="AG40" s="7" t="str">
        <f>IF($V40="Yes",2,IF($R40&lt;23,1,IF($M40&lt;23,1," ")))</f>
        <v xml:space="preserve"> </v>
      </c>
      <c r="AH40" s="12" t="s">
        <v>863</v>
      </c>
      <c r="AI40" s="6" t="s">
        <v>499</v>
      </c>
      <c r="AJ40" s="5" t="s">
        <v>27</v>
      </c>
      <c r="AK40" s="5" t="s">
        <v>28</v>
      </c>
      <c r="AL40" s="6">
        <v>2023</v>
      </c>
      <c r="AM40" s="7">
        <f t="shared" si="17"/>
        <v>2</v>
      </c>
      <c r="AN40" s="6" t="s">
        <v>768</v>
      </c>
      <c r="AO40" s="6" t="s">
        <v>769</v>
      </c>
      <c r="AP40" s="6">
        <v>1331</v>
      </c>
      <c r="AQ40" s="5" t="s">
        <v>29</v>
      </c>
      <c r="AR40" s="5" t="s">
        <v>770</v>
      </c>
      <c r="AS40" s="6">
        <v>2025</v>
      </c>
      <c r="AT40" s="6" t="s">
        <v>30</v>
      </c>
      <c r="AU40" s="5" t="s">
        <v>29</v>
      </c>
      <c r="AV40" s="5" t="s">
        <v>771</v>
      </c>
      <c r="AW40" s="6">
        <v>2025</v>
      </c>
      <c r="AX40" s="5" t="s">
        <v>29</v>
      </c>
      <c r="AY40" s="5" t="s">
        <v>772</v>
      </c>
      <c r="AZ40" s="6">
        <v>2023</v>
      </c>
      <c r="BA40" s="6">
        <v>179.55</v>
      </c>
      <c r="BB40" s="8" t="str">
        <f t="shared" si="11"/>
        <v xml:space="preserve"> </v>
      </c>
      <c r="BC40" s="7">
        <f t="shared" si="18"/>
        <v>0</v>
      </c>
      <c r="BD40" s="9">
        <f>IF(BA40&gt;180,0,IF(BA40&gt;0,180-BA40," "))</f>
        <v>0.44999999999998863</v>
      </c>
      <c r="BE40" s="6">
        <v>73.900000000000006</v>
      </c>
      <c r="BF40" s="6">
        <v>81.8</v>
      </c>
      <c r="BG40" s="20">
        <f t="shared" si="19"/>
        <v>155.69999999999999</v>
      </c>
      <c r="BH40" s="20">
        <f t="shared" si="20"/>
        <v>-5.6999999999999886</v>
      </c>
      <c r="BI40" s="20">
        <f>IF(BG40&gt;150,0,IF(BA40&gt;180,+BH40/2-(BA40-180),BH40/2))</f>
        <v>0</v>
      </c>
    </row>
    <row r="41" spans="1:61" x14ac:dyDescent="0.45">
      <c r="A41" s="6" t="s">
        <v>245</v>
      </c>
      <c r="B41" s="24">
        <v>9</v>
      </c>
      <c r="C41" s="18">
        <f>B41/B$100</f>
        <v>6.8702290076335881E-2</v>
      </c>
      <c r="D41" s="6" t="s">
        <v>245</v>
      </c>
      <c r="E41" s="24">
        <v>39</v>
      </c>
      <c r="F41" s="6" t="s">
        <v>72</v>
      </c>
      <c r="G41" s="6">
        <v>532</v>
      </c>
      <c r="H41" s="13" t="s">
        <v>831</v>
      </c>
      <c r="I41" s="5" t="s">
        <v>127</v>
      </c>
      <c r="J41" s="5" t="s">
        <v>124</v>
      </c>
      <c r="K41" s="6" t="s">
        <v>26</v>
      </c>
      <c r="L41" s="6">
        <v>1973</v>
      </c>
      <c r="M41" s="7">
        <f t="shared" si="12"/>
        <v>52</v>
      </c>
      <c r="N41" s="5" t="s">
        <v>301</v>
      </c>
      <c r="O41" s="5" t="s">
        <v>92</v>
      </c>
      <c r="P41" s="6" t="s">
        <v>26</v>
      </c>
      <c r="Q41" s="6">
        <v>2000</v>
      </c>
      <c r="R41" s="7">
        <f t="shared" si="13"/>
        <v>25</v>
      </c>
      <c r="S41" s="31">
        <v>2</v>
      </c>
      <c r="T41" s="26">
        <v>0</v>
      </c>
      <c r="U41" s="7" t="str">
        <f>IF(M41&lt;50," ",IF(R41&lt;50," ","Yes"))</f>
        <v xml:space="preserve"> </v>
      </c>
      <c r="V41" s="7" t="str">
        <f>IF($M41&gt;26," ",IF($R41&gt;26," ",IF(M41+R41=0," ","Yes")))</f>
        <v xml:space="preserve"> </v>
      </c>
      <c r="W41" s="7" t="str">
        <f>IF($M41&gt;22," ",IF($R41&gt;22," ",IF($M41+$R41=0," ","Yes")))</f>
        <v xml:space="preserve"> </v>
      </c>
      <c r="X41" s="7" t="str">
        <f>IF(I41=N41,"Yes"," ")</f>
        <v xml:space="preserve"> </v>
      </c>
      <c r="Y41" s="7"/>
      <c r="Z41" s="7" t="str">
        <f>IF(K41="F",IF(P41="F","Yes"," ")," ")</f>
        <v xml:space="preserve"> </v>
      </c>
      <c r="AA41" s="7" t="str">
        <f>IF(K41="M",IF($P41="M","Yes"," ")," ")</f>
        <v>Yes</v>
      </c>
      <c r="AB41" s="7" t="str">
        <f t="shared" si="14"/>
        <v xml:space="preserve"> </v>
      </c>
      <c r="AC41" s="7"/>
      <c r="AD41" s="7" t="str">
        <f t="shared" si="15"/>
        <v xml:space="preserve"> </v>
      </c>
      <c r="AE41" s="7" t="str">
        <f t="shared" si="16"/>
        <v xml:space="preserve"> </v>
      </c>
      <c r="AF41" s="7">
        <f>IF($V41="Yes",2,IF($R41&lt;26,1,IF($M41&lt;26,1," ")))</f>
        <v>1</v>
      </c>
      <c r="AG41" s="7" t="str">
        <f>IF($V41="Yes",2,IF($R41&lt;23,1,IF($M41&lt;23,1," ")))</f>
        <v xml:space="preserve"> </v>
      </c>
      <c r="AH41" s="12" t="s">
        <v>858</v>
      </c>
      <c r="AI41" s="6" t="s">
        <v>499</v>
      </c>
      <c r="AJ41" s="5" t="s">
        <v>40</v>
      </c>
      <c r="AK41" s="5" t="s">
        <v>77</v>
      </c>
      <c r="AL41" s="6">
        <v>2019</v>
      </c>
      <c r="AM41" s="7">
        <f t="shared" si="17"/>
        <v>6</v>
      </c>
      <c r="AN41" s="6" t="s">
        <v>219</v>
      </c>
      <c r="AO41" s="6" t="s">
        <v>219</v>
      </c>
      <c r="AP41" s="6">
        <v>1356</v>
      </c>
      <c r="AQ41" s="5" t="s">
        <v>230</v>
      </c>
      <c r="AR41" s="5" t="s">
        <v>314</v>
      </c>
      <c r="AS41" s="6">
        <v>2024</v>
      </c>
      <c r="AT41" s="6" t="s">
        <v>30</v>
      </c>
      <c r="AU41" s="5" t="s">
        <v>230</v>
      </c>
      <c r="AV41" s="5" t="s">
        <v>832</v>
      </c>
      <c r="AW41" s="6">
        <v>2024</v>
      </c>
      <c r="AX41" s="5" t="s">
        <v>854</v>
      </c>
      <c r="AY41" s="5" t="s">
        <v>833</v>
      </c>
      <c r="AZ41" s="6">
        <v>2025</v>
      </c>
      <c r="BA41" s="6">
        <v>180.5</v>
      </c>
      <c r="BB41" s="8" t="str">
        <f t="shared" si="11"/>
        <v xml:space="preserve"> </v>
      </c>
      <c r="BC41" s="7">
        <f t="shared" si="18"/>
        <v>0.5</v>
      </c>
      <c r="BD41" s="9">
        <f>IF(BA41&gt;180,0,IF(BA41&gt;0,180-BA41," "))</f>
        <v>0</v>
      </c>
      <c r="BE41" s="6">
        <v>80.75</v>
      </c>
      <c r="BF41" s="6">
        <v>84.2</v>
      </c>
      <c r="BG41" s="10">
        <f t="shared" si="19"/>
        <v>164.95</v>
      </c>
      <c r="BH41" s="10">
        <f t="shared" si="20"/>
        <v>-14.949999999999989</v>
      </c>
      <c r="BI41" s="20">
        <f>IF(BG41&gt;150,0,IF(BA41&gt;180,+BH41/2-(BA41-180),BH41/2))</f>
        <v>0</v>
      </c>
    </row>
    <row r="42" spans="1:61" x14ac:dyDescent="0.45">
      <c r="A42" s="6" t="s">
        <v>246</v>
      </c>
      <c r="B42" s="24">
        <v>75</v>
      </c>
      <c r="C42" s="18">
        <f>B42/B$100</f>
        <v>0.5725190839694656</v>
      </c>
      <c r="D42" s="6" t="s">
        <v>245</v>
      </c>
      <c r="E42" s="24">
        <v>40</v>
      </c>
      <c r="F42" s="6" t="s">
        <v>55</v>
      </c>
      <c r="G42" s="6">
        <v>11</v>
      </c>
      <c r="H42" s="13" t="s">
        <v>704</v>
      </c>
      <c r="I42" s="5" t="s">
        <v>281</v>
      </c>
      <c r="J42" s="5" t="s">
        <v>60</v>
      </c>
      <c r="K42" s="6" t="s">
        <v>26</v>
      </c>
      <c r="L42" s="6">
        <v>1973</v>
      </c>
      <c r="M42" s="7">
        <f t="shared" si="12"/>
        <v>52</v>
      </c>
      <c r="N42" s="5" t="s">
        <v>282</v>
      </c>
      <c r="O42" s="5" t="s">
        <v>283</v>
      </c>
      <c r="P42" s="6" t="s">
        <v>26</v>
      </c>
      <c r="Q42" s="6">
        <v>1977</v>
      </c>
      <c r="R42" s="7">
        <f t="shared" si="13"/>
        <v>48</v>
      </c>
      <c r="S42" s="31">
        <v>2</v>
      </c>
      <c r="T42" s="26">
        <v>0</v>
      </c>
      <c r="U42" s="7" t="str">
        <f>IF(M42&lt;50," ",IF(R42&lt;50," ","Yes"))</f>
        <v xml:space="preserve"> </v>
      </c>
      <c r="V42" s="7" t="str">
        <f>IF($M42&gt;26," ",IF($R42&gt;26," ",IF(M42+R42=0," ","Yes")))</f>
        <v xml:space="preserve"> </v>
      </c>
      <c r="W42" s="7" t="str">
        <f>IF($M42&gt;22," ",IF($R42&gt;22," ",IF($M42+$R42=0," ","Yes")))</f>
        <v xml:space="preserve"> </v>
      </c>
      <c r="X42" s="7" t="str">
        <f>IF(I42=N42,"Yes"," ")</f>
        <v xml:space="preserve"> </v>
      </c>
      <c r="Y42" s="7"/>
      <c r="Z42" s="7" t="str">
        <f>IF(K42="F",IF(P42="F","Yes"," ")," ")</f>
        <v xml:space="preserve"> </v>
      </c>
      <c r="AA42" s="7" t="str">
        <f>IF(K42="M",IF($P42="M","Yes"," ")," ")</f>
        <v>Yes</v>
      </c>
      <c r="AB42" s="7" t="str">
        <f t="shared" si="14"/>
        <v xml:space="preserve"> </v>
      </c>
      <c r="AC42" s="7"/>
      <c r="AD42" s="7" t="str">
        <f t="shared" si="15"/>
        <v xml:space="preserve"> </v>
      </c>
      <c r="AE42" s="7" t="str">
        <f t="shared" si="16"/>
        <v xml:space="preserve"> </v>
      </c>
      <c r="AF42" s="7" t="str">
        <f>IF($V42="Yes",2,IF($R42&lt;26,1,IF($M42&lt;26,1," ")))</f>
        <v xml:space="preserve"> </v>
      </c>
      <c r="AG42" s="7" t="str">
        <f>IF($V42="Yes",2,IF($R42&lt;23,1,IF($M42&lt;23,1," ")))</f>
        <v xml:space="preserve"> </v>
      </c>
      <c r="AH42" s="12" t="s">
        <v>858</v>
      </c>
      <c r="AI42" s="6" t="s">
        <v>499</v>
      </c>
      <c r="AJ42" s="5" t="s">
        <v>161</v>
      </c>
      <c r="AK42" s="5" t="s">
        <v>44</v>
      </c>
      <c r="AL42" s="6">
        <v>2022</v>
      </c>
      <c r="AM42" s="7">
        <f t="shared" si="17"/>
        <v>3</v>
      </c>
      <c r="AN42" s="6" t="s">
        <v>334</v>
      </c>
      <c r="AO42" s="6" t="s">
        <v>335</v>
      </c>
      <c r="AP42" s="6">
        <v>1493</v>
      </c>
      <c r="AQ42" s="5" t="s">
        <v>161</v>
      </c>
      <c r="AR42" s="5" t="s">
        <v>336</v>
      </c>
      <c r="AS42" s="6">
        <v>2023</v>
      </c>
      <c r="AT42" s="6" t="s">
        <v>30</v>
      </c>
      <c r="AU42" s="5" t="s">
        <v>161</v>
      </c>
      <c r="AV42" s="5" t="s">
        <v>337</v>
      </c>
      <c r="AW42" s="6">
        <v>2023</v>
      </c>
      <c r="AX42" s="5" t="s">
        <v>161</v>
      </c>
      <c r="AY42" s="5" t="s">
        <v>338</v>
      </c>
      <c r="AZ42" s="6">
        <v>2024</v>
      </c>
      <c r="BA42" s="6">
        <v>181.55</v>
      </c>
      <c r="BB42" s="8" t="str">
        <f t="shared" si="11"/>
        <v xml:space="preserve"> </v>
      </c>
      <c r="BC42" s="7">
        <f t="shared" si="18"/>
        <v>1.5500000000000114</v>
      </c>
      <c r="BD42" s="9">
        <f>IF(BA42&gt;180,0,IF(BA42&gt;0,180-BA42," "))</f>
        <v>0</v>
      </c>
      <c r="BE42" s="6">
        <v>82.6</v>
      </c>
      <c r="BF42" s="6">
        <v>76.25</v>
      </c>
      <c r="BG42" s="20">
        <f t="shared" si="19"/>
        <v>158.85</v>
      </c>
      <c r="BH42" s="10">
        <f t="shared" si="20"/>
        <v>-8.8499999999999943</v>
      </c>
      <c r="BI42" s="20">
        <f>IF(BG42&gt;150,0,IF(BA42&gt;180,+BH42/2-(BA42-180),BH42/2))</f>
        <v>0</v>
      </c>
    </row>
    <row r="43" spans="1:61" x14ac:dyDescent="0.45">
      <c r="A43" s="6"/>
      <c r="D43" s="6" t="s">
        <v>245</v>
      </c>
      <c r="E43" s="24">
        <v>41</v>
      </c>
      <c r="F43" s="6" t="s">
        <v>93</v>
      </c>
      <c r="G43" s="6">
        <v>521</v>
      </c>
      <c r="H43" s="13" t="s">
        <v>829</v>
      </c>
      <c r="I43" s="5" t="s">
        <v>399</v>
      </c>
      <c r="J43" s="5" t="s">
        <v>269</v>
      </c>
      <c r="K43" s="6" t="s">
        <v>26</v>
      </c>
      <c r="L43" s="6">
        <v>1971</v>
      </c>
      <c r="M43" s="7">
        <f t="shared" si="12"/>
        <v>54</v>
      </c>
      <c r="N43" s="5" t="s">
        <v>400</v>
      </c>
      <c r="O43" s="5" t="s">
        <v>401</v>
      </c>
      <c r="P43" s="6" t="s">
        <v>26</v>
      </c>
      <c r="Q43" s="6">
        <v>1992</v>
      </c>
      <c r="R43" s="7">
        <f t="shared" si="13"/>
        <v>33</v>
      </c>
      <c r="S43" s="31">
        <v>0</v>
      </c>
      <c r="T43" s="26">
        <v>1</v>
      </c>
      <c r="U43" s="7" t="str">
        <f>IF(M43&lt;50," ",IF(R43&lt;50," ","Yes"))</f>
        <v xml:space="preserve"> </v>
      </c>
      <c r="V43" s="7" t="str">
        <f>IF($M43&gt;26," ",IF($R43&gt;26," ",IF(M43+R43=0," ","Yes")))</f>
        <v xml:space="preserve"> </v>
      </c>
      <c r="W43" s="7" t="str">
        <f>IF($M43&gt;22," ",IF($R43&gt;22," ",IF($M43+$R43=0," ","Yes")))</f>
        <v xml:space="preserve"> </v>
      </c>
      <c r="X43" s="7" t="str">
        <f>IF(I43=N43,"Yes"," ")</f>
        <v xml:space="preserve"> </v>
      </c>
      <c r="Y43" s="7"/>
      <c r="Z43" s="7" t="str">
        <f>IF(K43="F",IF(P43="F","Yes"," ")," ")</f>
        <v xml:space="preserve"> </v>
      </c>
      <c r="AA43" s="7" t="str">
        <f>IF(K43="M",IF($P43="M","Yes"," ")," ")</f>
        <v>Yes</v>
      </c>
      <c r="AB43" s="7" t="str">
        <f t="shared" si="14"/>
        <v xml:space="preserve"> </v>
      </c>
      <c r="AC43" s="7"/>
      <c r="AD43" s="7" t="str">
        <f t="shared" si="15"/>
        <v xml:space="preserve"> </v>
      </c>
      <c r="AE43" s="7" t="str">
        <f t="shared" si="16"/>
        <v xml:space="preserve"> </v>
      </c>
      <c r="AF43" s="7" t="str">
        <f>IF($V43="Yes",2,IF($R43&lt;26,1,IF($M43&lt;26,1," ")))</f>
        <v xml:space="preserve"> </v>
      </c>
      <c r="AG43" s="7" t="str">
        <f>IF($V43="Yes",2,IF($R43&lt;23,1,IF($M43&lt;23,1," ")))</f>
        <v xml:space="preserve"> </v>
      </c>
      <c r="AH43" s="12" t="s">
        <v>859</v>
      </c>
      <c r="AI43" s="6" t="s">
        <v>499</v>
      </c>
      <c r="AJ43" s="5" t="s">
        <v>40</v>
      </c>
      <c r="AK43" s="5" t="s">
        <v>77</v>
      </c>
      <c r="AL43" s="6">
        <v>2018</v>
      </c>
      <c r="AM43" s="7">
        <f t="shared" si="17"/>
        <v>7</v>
      </c>
      <c r="AN43" s="6" t="s">
        <v>870</v>
      </c>
      <c r="AO43" s="6" t="s">
        <v>871</v>
      </c>
      <c r="AP43" s="6">
        <v>1131</v>
      </c>
      <c r="AQ43" s="5" t="s">
        <v>230</v>
      </c>
      <c r="AR43" s="5" t="s">
        <v>822</v>
      </c>
      <c r="AS43" s="6">
        <v>2025</v>
      </c>
      <c r="AT43" s="6" t="s">
        <v>30</v>
      </c>
      <c r="AU43" s="5" t="s">
        <v>230</v>
      </c>
      <c r="AV43" s="5" t="s">
        <v>823</v>
      </c>
      <c r="AW43" s="6">
        <v>2025</v>
      </c>
      <c r="AX43" s="5" t="s">
        <v>854</v>
      </c>
      <c r="AY43" s="5" t="s">
        <v>824</v>
      </c>
      <c r="AZ43" s="6">
        <v>2025</v>
      </c>
      <c r="BA43" s="6">
        <v>184.6</v>
      </c>
      <c r="BB43" s="8" t="str">
        <f t="shared" si="11"/>
        <v xml:space="preserve"> </v>
      </c>
      <c r="BC43" s="7">
        <f t="shared" si="18"/>
        <v>4.5999999999999943</v>
      </c>
      <c r="BD43" s="9">
        <f>IF(BA43&gt;180,0,IF(BA43&gt;0,180-BA43," "))</f>
        <v>0</v>
      </c>
      <c r="BE43" s="6">
        <v>70</v>
      </c>
      <c r="BF43" s="6">
        <v>81.2</v>
      </c>
      <c r="BG43" s="20">
        <f t="shared" si="19"/>
        <v>151.19999999999999</v>
      </c>
      <c r="BH43" s="20">
        <f t="shared" si="20"/>
        <v>-1.1999999999999886</v>
      </c>
      <c r="BI43" s="20">
        <f>IF(BG43&gt;150,0,IF(BA43&gt;180,+BH43/2-(BA43-180),BH43/2))</f>
        <v>0</v>
      </c>
    </row>
    <row r="44" spans="1:61" x14ac:dyDescent="0.45">
      <c r="A44" s="6" t="s">
        <v>245</v>
      </c>
      <c r="B44" s="24">
        <v>42</v>
      </c>
      <c r="C44" s="18">
        <f>B44/B$100</f>
        <v>0.32061068702290074</v>
      </c>
      <c r="D44" s="6" t="s">
        <v>245</v>
      </c>
      <c r="E44" s="24">
        <v>42</v>
      </c>
      <c r="F44" s="6" t="s">
        <v>93</v>
      </c>
      <c r="G44" s="6">
        <v>543</v>
      </c>
      <c r="H44" s="13" t="s">
        <v>774</v>
      </c>
      <c r="I44" s="5" t="s">
        <v>96</v>
      </c>
      <c r="J44" s="5" t="s">
        <v>285</v>
      </c>
      <c r="K44" s="6" t="s">
        <v>26</v>
      </c>
      <c r="L44" s="6">
        <v>2001</v>
      </c>
      <c r="M44" s="7">
        <f t="shared" si="12"/>
        <v>24</v>
      </c>
      <c r="N44" s="5" t="s">
        <v>96</v>
      </c>
      <c r="O44" s="5" t="s">
        <v>97</v>
      </c>
      <c r="P44" s="6" t="s">
        <v>141</v>
      </c>
      <c r="Q44" s="6">
        <v>1997</v>
      </c>
      <c r="R44" s="7">
        <f t="shared" si="13"/>
        <v>28</v>
      </c>
      <c r="S44" s="31">
        <v>2</v>
      </c>
      <c r="T44" s="26">
        <v>0</v>
      </c>
      <c r="U44" s="7" t="str">
        <f>IF(M44&lt;50," ",IF(R44&lt;50," ","Yes"))</f>
        <v xml:space="preserve"> </v>
      </c>
      <c r="V44" s="7" t="str">
        <f>IF($M44&gt;26," ",IF($R44&gt;26," ",IF(M44+R44=0," ","Yes")))</f>
        <v xml:space="preserve"> </v>
      </c>
      <c r="W44" s="7" t="str">
        <f>IF($M44&gt;22," ",IF($R44&gt;22," ",IF($M44+$R44=0," ","Yes")))</f>
        <v xml:space="preserve"> </v>
      </c>
      <c r="X44" s="7" t="str">
        <f>IF(I44=N44,"Yes"," ")</f>
        <v>Yes</v>
      </c>
      <c r="Y44" s="12" t="s">
        <v>352</v>
      </c>
      <c r="Z44" s="7" t="str">
        <f>IF(K44="F",IF(P44="F","Yes"," ")," ")</f>
        <v xml:space="preserve"> </v>
      </c>
      <c r="AA44" s="7" t="str">
        <f>IF(K44="M",IF($P44="M","Yes"," ")," ")</f>
        <v xml:space="preserve"> </v>
      </c>
      <c r="AB44" s="7" t="str">
        <f t="shared" si="14"/>
        <v>Yes</v>
      </c>
      <c r="AC44" s="7"/>
      <c r="AD44" s="7" t="str">
        <f t="shared" si="15"/>
        <v xml:space="preserve"> </v>
      </c>
      <c r="AE44" s="7" t="str">
        <f t="shared" si="16"/>
        <v xml:space="preserve"> </v>
      </c>
      <c r="AF44" s="7">
        <f>IF($V44="Yes",2,IF($R44&lt;26,1,IF($M44&lt;26,1," ")))</f>
        <v>1</v>
      </c>
      <c r="AG44" s="7" t="str">
        <f>IF($V44="Yes",2,IF($R44&lt;23,1,IF($M44&lt;23,1," ")))</f>
        <v xml:space="preserve"> </v>
      </c>
      <c r="AH44" s="12" t="s">
        <v>309</v>
      </c>
      <c r="AI44" s="6" t="s">
        <v>499</v>
      </c>
      <c r="AJ44" s="5" t="s">
        <v>40</v>
      </c>
      <c r="AK44" s="5" t="s">
        <v>77</v>
      </c>
      <c r="AL44" s="6">
        <v>2022</v>
      </c>
      <c r="AM44" s="7">
        <f t="shared" si="17"/>
        <v>3</v>
      </c>
      <c r="AN44" s="6" t="s">
        <v>219</v>
      </c>
      <c r="AO44" s="6" t="s">
        <v>219</v>
      </c>
      <c r="AP44" s="6">
        <v>1343</v>
      </c>
      <c r="AQ44" s="5" t="s">
        <v>230</v>
      </c>
      <c r="AR44" s="5" t="s">
        <v>219</v>
      </c>
      <c r="AS44" s="6">
        <v>2019</v>
      </c>
      <c r="AT44" s="6" t="s">
        <v>30</v>
      </c>
      <c r="AU44" s="5" t="s">
        <v>230</v>
      </c>
      <c r="AV44" s="5" t="s">
        <v>312</v>
      </c>
      <c r="AW44" s="6">
        <v>2023</v>
      </c>
      <c r="AX44" s="5" t="s">
        <v>854</v>
      </c>
      <c r="AY44" s="5" t="s">
        <v>219</v>
      </c>
      <c r="AZ44" s="6">
        <v>2019</v>
      </c>
      <c r="BA44" s="6">
        <v>176.25</v>
      </c>
      <c r="BB44" s="8" t="str">
        <f t="shared" si="11"/>
        <v xml:space="preserve"> </v>
      </c>
      <c r="BC44" s="7">
        <f t="shared" si="18"/>
        <v>0</v>
      </c>
      <c r="BD44" s="9">
        <f>IF(BA44&gt;180,0,IF(BA44&gt;0,180-BA44," "))</f>
        <v>3.75</v>
      </c>
      <c r="BE44" s="6">
        <v>102.6</v>
      </c>
      <c r="BF44" s="6">
        <v>88.7</v>
      </c>
      <c r="BG44" s="20">
        <f t="shared" si="19"/>
        <v>191.3</v>
      </c>
      <c r="BH44" s="10">
        <f t="shared" si="20"/>
        <v>-41.300000000000011</v>
      </c>
      <c r="BI44" s="20">
        <f>IF(BG44&gt;150,0,IF(BA44&gt;180,+BH44/2-(BA44-180),BH44/2))</f>
        <v>0</v>
      </c>
    </row>
    <row r="45" spans="1:61" x14ac:dyDescent="0.45">
      <c r="A45" s="6"/>
      <c r="D45" s="6" t="s">
        <v>245</v>
      </c>
      <c r="E45" s="24">
        <v>43</v>
      </c>
      <c r="F45" s="6" t="s">
        <v>47</v>
      </c>
      <c r="G45" s="6">
        <v>2403</v>
      </c>
      <c r="H45" s="13" t="s">
        <v>500</v>
      </c>
      <c r="I45" s="5" t="s">
        <v>306</v>
      </c>
      <c r="J45" s="5" t="s">
        <v>382</v>
      </c>
      <c r="K45" s="6" t="s">
        <v>26</v>
      </c>
      <c r="L45" s="6">
        <v>1953</v>
      </c>
      <c r="M45" s="7">
        <f t="shared" si="12"/>
        <v>72</v>
      </c>
      <c r="N45" s="5" t="s">
        <v>386</v>
      </c>
      <c r="O45" s="5" t="s">
        <v>385</v>
      </c>
      <c r="P45" s="6" t="s">
        <v>26</v>
      </c>
      <c r="Q45" s="6">
        <v>1959</v>
      </c>
      <c r="R45" s="7">
        <f t="shared" si="13"/>
        <v>66</v>
      </c>
      <c r="S45" s="31">
        <v>2</v>
      </c>
      <c r="T45" s="26">
        <v>0</v>
      </c>
      <c r="U45" s="7" t="str">
        <f>IF(M45&lt;50," ",IF(R45&lt;50," ","Yes"))</f>
        <v>Yes</v>
      </c>
      <c r="V45" s="7" t="str">
        <f>IF($M45&gt;26," ",IF($R45&gt;26," ",IF(M45+R45=0," ","Yes")))</f>
        <v xml:space="preserve"> </v>
      </c>
      <c r="W45" s="7" t="str">
        <f>IF($M45&gt;22," ",IF($R45&gt;22," ",IF($M45+$R45=0," ","Yes")))</f>
        <v xml:space="preserve"> </v>
      </c>
      <c r="X45" s="7" t="str">
        <f>IF(I45=N45,"Yes"," ")</f>
        <v xml:space="preserve"> </v>
      </c>
      <c r="Y45" s="7"/>
      <c r="Z45" s="7" t="str">
        <f>IF(K45="F",IF(P45="F","Yes"," ")," ")</f>
        <v xml:space="preserve"> </v>
      </c>
      <c r="AA45" s="7" t="str">
        <f>IF(K45="M",IF($P45="M","Yes"," ")," ")</f>
        <v>Yes</v>
      </c>
      <c r="AB45" s="7" t="str">
        <f t="shared" si="14"/>
        <v xml:space="preserve"> </v>
      </c>
      <c r="AC45" s="7"/>
      <c r="AD45" s="7" t="str">
        <f t="shared" si="15"/>
        <v xml:space="preserve"> </v>
      </c>
      <c r="AE45" s="46" t="str">
        <f t="shared" si="16"/>
        <v>Yes</v>
      </c>
      <c r="AF45" s="7" t="str">
        <f>IF($V45="Yes",2,IF($R45&lt;26,1,IF($M45&lt;26,1," ")))</f>
        <v xml:space="preserve"> </v>
      </c>
      <c r="AG45" s="7" t="str">
        <f>IF($V45="Yes",2,IF($R45&lt;23,1,IF($M45&lt;23,1," ")))</f>
        <v xml:space="preserve"> </v>
      </c>
      <c r="AH45" s="12" t="s">
        <v>858</v>
      </c>
      <c r="AI45" s="6" t="s">
        <v>499</v>
      </c>
      <c r="AJ45" s="5" t="s">
        <v>156</v>
      </c>
      <c r="AK45" s="5" t="s">
        <v>333</v>
      </c>
      <c r="AL45" s="6">
        <v>2008</v>
      </c>
      <c r="AM45" s="7">
        <f t="shared" si="17"/>
        <v>17</v>
      </c>
      <c r="AN45" s="6" t="s">
        <v>219</v>
      </c>
      <c r="AO45" s="6" t="s">
        <v>219</v>
      </c>
      <c r="AP45" s="6" t="s">
        <v>309</v>
      </c>
      <c r="AQ45" s="5" t="s">
        <v>156</v>
      </c>
      <c r="AR45" s="5" t="s">
        <v>219</v>
      </c>
      <c r="AS45" s="6">
        <v>2008</v>
      </c>
      <c r="AT45" s="6" t="s">
        <v>575</v>
      </c>
      <c r="AU45" s="5" t="s">
        <v>156</v>
      </c>
      <c r="AV45" s="5" t="s">
        <v>219</v>
      </c>
      <c r="AW45" s="6">
        <v>2008</v>
      </c>
      <c r="AX45" s="5" t="s">
        <v>29</v>
      </c>
      <c r="AY45" s="5" t="s">
        <v>219</v>
      </c>
      <c r="AZ45" s="6">
        <v>2008</v>
      </c>
      <c r="BA45" s="6">
        <v>177.5</v>
      </c>
      <c r="BB45" s="8" t="str">
        <f t="shared" si="11"/>
        <v xml:space="preserve"> </v>
      </c>
      <c r="BC45" s="7">
        <f t="shared" si="18"/>
        <v>0</v>
      </c>
      <c r="BD45" s="9">
        <f>IF(BA45&gt;180,0,IF(BA45&gt;0,180-BA45," "))</f>
        <v>2.5</v>
      </c>
      <c r="BE45" s="6">
        <v>77.5</v>
      </c>
      <c r="BF45" s="6">
        <v>74.3</v>
      </c>
      <c r="BG45" s="20">
        <f t="shared" si="19"/>
        <v>151.80000000000001</v>
      </c>
      <c r="BH45" s="20">
        <f t="shared" si="20"/>
        <v>-1.8000000000000114</v>
      </c>
      <c r="BI45" s="20">
        <f>IF(BG45&gt;150,0,IF(BA45&gt;180,+BH45/2-(BA45-180),BH45/2))</f>
        <v>0</v>
      </c>
    </row>
    <row r="46" spans="1:61" x14ac:dyDescent="0.45">
      <c r="A46" s="6" t="s">
        <v>245</v>
      </c>
      <c r="B46" s="24">
        <v>56</v>
      </c>
      <c r="C46" s="18">
        <f>B46/B$100</f>
        <v>0.42748091603053434</v>
      </c>
      <c r="D46" s="6" t="s">
        <v>245</v>
      </c>
      <c r="E46" s="24">
        <v>44</v>
      </c>
      <c r="F46" s="6" t="s">
        <v>47</v>
      </c>
      <c r="G46" s="6">
        <v>821</v>
      </c>
      <c r="H46" s="13" t="s">
        <v>636</v>
      </c>
      <c r="I46" s="5" t="s">
        <v>235</v>
      </c>
      <c r="J46" s="5" t="s">
        <v>215</v>
      </c>
      <c r="K46" s="6" t="s">
        <v>26</v>
      </c>
      <c r="L46" s="6">
        <v>1956</v>
      </c>
      <c r="M46" s="7">
        <f t="shared" si="12"/>
        <v>69</v>
      </c>
      <c r="N46" s="5" t="s">
        <v>218</v>
      </c>
      <c r="O46" s="5" t="s">
        <v>68</v>
      </c>
      <c r="P46" s="6" t="s">
        <v>26</v>
      </c>
      <c r="Q46" s="6">
        <v>1971</v>
      </c>
      <c r="R46" s="7">
        <f t="shared" si="13"/>
        <v>54</v>
      </c>
      <c r="S46" s="31">
        <v>2</v>
      </c>
      <c r="T46" s="26">
        <v>0</v>
      </c>
      <c r="U46" s="7" t="str">
        <f>IF(M46&lt;50," ",IF(R46&lt;50," ","Yes"))</f>
        <v>Yes</v>
      </c>
      <c r="V46" s="7" t="str">
        <f>IF($M46&gt;26," ",IF($R46&gt;26," ",IF(M46+R46=0," ","Yes")))</f>
        <v xml:space="preserve"> </v>
      </c>
      <c r="W46" s="7" t="str">
        <f>IF($M46&gt;22," ",IF($R46&gt;22," ",IF($M46+$R46=0," ","Yes")))</f>
        <v xml:space="preserve"> </v>
      </c>
      <c r="X46" s="7" t="str">
        <f>IF(I46=N46,"Yes"," ")</f>
        <v xml:space="preserve"> </v>
      </c>
      <c r="Y46" s="7"/>
      <c r="Z46" s="7" t="str">
        <f>IF(K46="F",IF(P46="F","Yes"," ")," ")</f>
        <v xml:space="preserve"> </v>
      </c>
      <c r="AA46" s="7" t="str">
        <f>IF(K46="M",IF($P46="M","Yes"," ")," ")</f>
        <v>Yes</v>
      </c>
      <c r="AB46" s="7" t="str">
        <f t="shared" si="14"/>
        <v xml:space="preserve"> </v>
      </c>
      <c r="AC46" s="7"/>
      <c r="AD46" s="7" t="str">
        <f t="shared" si="15"/>
        <v xml:space="preserve"> </v>
      </c>
      <c r="AE46" s="7" t="str">
        <f t="shared" si="16"/>
        <v xml:space="preserve"> </v>
      </c>
      <c r="AF46" s="7" t="str">
        <f>IF($V46="Yes",2,IF($R46&lt;26,1,IF($M46&lt;26,1," ")))</f>
        <v xml:space="preserve"> </v>
      </c>
      <c r="AG46" s="7" t="str">
        <f>IF($V46="Yes",2,IF($R46&lt;23,1,IF($M46&lt;23,1," ")))</f>
        <v xml:space="preserve"> </v>
      </c>
      <c r="AH46" s="12" t="s">
        <v>858</v>
      </c>
      <c r="AI46" s="6" t="s">
        <v>499</v>
      </c>
      <c r="AJ46" s="5" t="s">
        <v>161</v>
      </c>
      <c r="AK46" s="5" t="s">
        <v>44</v>
      </c>
      <c r="AL46" s="6">
        <v>2025</v>
      </c>
      <c r="AM46" s="7">
        <f t="shared" si="17"/>
        <v>0</v>
      </c>
      <c r="AN46" s="6" t="s">
        <v>637</v>
      </c>
      <c r="AO46" s="6" t="s">
        <v>638</v>
      </c>
      <c r="AP46" s="6">
        <v>1555</v>
      </c>
      <c r="AQ46" s="5" t="s">
        <v>161</v>
      </c>
      <c r="AR46" s="5" t="s">
        <v>639</v>
      </c>
      <c r="AS46" s="6">
        <v>2025</v>
      </c>
      <c r="AT46" s="6" t="s">
        <v>30</v>
      </c>
      <c r="AU46" s="5" t="s">
        <v>161</v>
      </c>
      <c r="AV46" s="5" t="s">
        <v>640</v>
      </c>
      <c r="AW46" s="6">
        <v>2025</v>
      </c>
      <c r="AX46" s="5" t="s">
        <v>161</v>
      </c>
      <c r="AY46" s="5" t="s">
        <v>641</v>
      </c>
      <c r="AZ46" s="6">
        <v>2025</v>
      </c>
      <c r="BA46" s="6">
        <v>183.05</v>
      </c>
      <c r="BB46" s="8" t="str">
        <f t="shared" si="11"/>
        <v xml:space="preserve"> </v>
      </c>
      <c r="BC46" s="7">
        <f t="shared" si="18"/>
        <v>3.0500000000000114</v>
      </c>
      <c r="BD46" s="9">
        <f>IF(BA46&gt;180,0,IF(BA46&gt;0,180-BA46," "))</f>
        <v>0</v>
      </c>
      <c r="BE46" s="6">
        <v>82.7</v>
      </c>
      <c r="BF46" s="6">
        <v>79</v>
      </c>
      <c r="BG46" s="20">
        <f t="shared" si="19"/>
        <v>161.69999999999999</v>
      </c>
      <c r="BH46" s="10">
        <f t="shared" si="20"/>
        <v>-11.699999999999989</v>
      </c>
      <c r="BI46" s="20">
        <f>IF(BG46&gt;150,0,IF(BA46&gt;180,+BH46/2-(BA46-180),BH46/2))</f>
        <v>0</v>
      </c>
    </row>
    <row r="47" spans="1:61" x14ac:dyDescent="0.45">
      <c r="A47" s="6"/>
      <c r="D47" s="6" t="s">
        <v>245</v>
      </c>
      <c r="E47" s="24">
        <v>45</v>
      </c>
      <c r="F47" s="6" t="s">
        <v>102</v>
      </c>
      <c r="G47" s="6">
        <v>363</v>
      </c>
      <c r="H47" s="13" t="s">
        <v>659</v>
      </c>
      <c r="I47" s="5" t="s">
        <v>103</v>
      </c>
      <c r="J47" s="5" t="s">
        <v>417</v>
      </c>
      <c r="K47" s="6" t="s">
        <v>26</v>
      </c>
      <c r="L47" s="6">
        <v>2004</v>
      </c>
      <c r="M47" s="7">
        <f t="shared" si="12"/>
        <v>21</v>
      </c>
      <c r="N47" s="5" t="s">
        <v>104</v>
      </c>
      <c r="O47" s="5" t="s">
        <v>105</v>
      </c>
      <c r="P47" s="6" t="s">
        <v>26</v>
      </c>
      <c r="Q47" s="6">
        <v>2006</v>
      </c>
      <c r="R47" s="7">
        <f t="shared" si="13"/>
        <v>19</v>
      </c>
      <c r="S47" s="31">
        <v>0</v>
      </c>
      <c r="T47" s="26">
        <v>0</v>
      </c>
      <c r="U47" s="7" t="str">
        <f>IF(M47&lt;50," ",IF(R47&lt;50," ","Yes"))</f>
        <v xml:space="preserve"> </v>
      </c>
      <c r="V47" s="7" t="str">
        <f>IF($M47&gt;26," ",IF($R47&gt;26," ",IF(M47+R47=0," ","Yes")))</f>
        <v>Yes</v>
      </c>
      <c r="W47" s="7" t="str">
        <f>IF($M47&gt;22," ",IF($R47&gt;22," ",IF($M47+$R47=0," ","Yes")))</f>
        <v>Yes</v>
      </c>
      <c r="X47" s="7" t="str">
        <f>IF(I47=N47,"Yes"," ")</f>
        <v xml:space="preserve"> </v>
      </c>
      <c r="Z47" s="7" t="str">
        <f>IF(K47="F",IF(P47="F","Yes"," ")," ")</f>
        <v xml:space="preserve"> </v>
      </c>
      <c r="AA47" s="7" t="str">
        <f>IF(K47="M",IF($P47="M","Yes"," ")," ")</f>
        <v>Yes</v>
      </c>
      <c r="AB47" s="7" t="str">
        <f t="shared" si="14"/>
        <v xml:space="preserve"> </v>
      </c>
      <c r="AC47" s="7"/>
      <c r="AD47" s="7" t="str">
        <f t="shared" si="15"/>
        <v xml:space="preserve"> </v>
      </c>
      <c r="AE47" s="7" t="str">
        <f t="shared" si="16"/>
        <v xml:space="preserve"> </v>
      </c>
      <c r="AF47" s="7">
        <f>IF($V47="Yes",2,IF($R47&lt;26,1,IF($M47&lt;26,1," ")))</f>
        <v>2</v>
      </c>
      <c r="AG47" s="7">
        <f>IF($V47="Yes",2,IF($R47&lt;23,1,IF($M47&lt;23,1," ")))</f>
        <v>2</v>
      </c>
      <c r="AH47" s="12" t="s">
        <v>309</v>
      </c>
      <c r="AI47" s="6" t="s">
        <v>499</v>
      </c>
      <c r="AJ47" s="5" t="s">
        <v>161</v>
      </c>
      <c r="AK47" s="5" t="s">
        <v>38</v>
      </c>
      <c r="AL47" s="6">
        <v>2018</v>
      </c>
      <c r="AM47" s="7">
        <f t="shared" si="17"/>
        <v>7</v>
      </c>
      <c r="AN47" s="6" t="s">
        <v>219</v>
      </c>
      <c r="AO47" s="6" t="s">
        <v>219</v>
      </c>
      <c r="AP47" s="6">
        <v>1223</v>
      </c>
      <c r="AQ47" s="5" t="s">
        <v>161</v>
      </c>
      <c r="AR47" s="5" t="s">
        <v>660</v>
      </c>
      <c r="AS47" s="6">
        <v>2023</v>
      </c>
      <c r="AT47" s="6" t="s">
        <v>30</v>
      </c>
      <c r="AU47" s="5" t="s">
        <v>161</v>
      </c>
      <c r="AV47" s="5" t="s">
        <v>661</v>
      </c>
      <c r="AW47" s="6">
        <v>2023</v>
      </c>
      <c r="AX47" s="5" t="s">
        <v>161</v>
      </c>
      <c r="AY47" s="5" t="s">
        <v>662</v>
      </c>
      <c r="AZ47" s="6">
        <v>2022</v>
      </c>
      <c r="BA47" s="6">
        <v>177.7</v>
      </c>
      <c r="BB47" s="8" t="str">
        <f t="shared" si="11"/>
        <v xml:space="preserve"> </v>
      </c>
      <c r="BC47" s="7">
        <f t="shared" si="18"/>
        <v>0</v>
      </c>
      <c r="BD47" s="9">
        <f>IF(BA47&gt;180,0,IF(BA47&gt;0,180-BA47," "))</f>
        <v>2.3000000000000114</v>
      </c>
      <c r="BE47" s="6">
        <v>80.2</v>
      </c>
      <c r="BF47" s="6">
        <v>68.8</v>
      </c>
      <c r="BG47" s="20">
        <f t="shared" si="19"/>
        <v>149</v>
      </c>
      <c r="BH47" s="20">
        <f t="shared" si="20"/>
        <v>1</v>
      </c>
      <c r="BI47" s="20">
        <f>IF(BG47&gt;150,0,IF(BA47&gt;180,+BH47/2-(BA47-180),BH47/2))</f>
        <v>0.5</v>
      </c>
    </row>
    <row r="48" spans="1:61" x14ac:dyDescent="0.45">
      <c r="A48" s="6"/>
      <c r="D48" s="6" t="s">
        <v>245</v>
      </c>
      <c r="E48" s="24">
        <v>46</v>
      </c>
      <c r="F48" s="6" t="s">
        <v>55</v>
      </c>
      <c r="G48" s="6">
        <v>24</v>
      </c>
      <c r="H48" s="13" t="s">
        <v>720</v>
      </c>
      <c r="I48" s="5" t="s">
        <v>374</v>
      </c>
      <c r="J48" s="5" t="s">
        <v>375</v>
      </c>
      <c r="K48" s="6" t="s">
        <v>26</v>
      </c>
      <c r="L48" s="6">
        <v>1972</v>
      </c>
      <c r="M48" s="7">
        <f t="shared" si="12"/>
        <v>53</v>
      </c>
      <c r="N48" s="5" t="s">
        <v>376</v>
      </c>
      <c r="O48" s="5" t="s">
        <v>377</v>
      </c>
      <c r="P48" s="6" t="s">
        <v>26</v>
      </c>
      <c r="Q48" s="6">
        <v>1974</v>
      </c>
      <c r="R48" s="7">
        <f t="shared" si="13"/>
        <v>51</v>
      </c>
      <c r="S48" s="31">
        <v>0</v>
      </c>
      <c r="T48" s="26">
        <v>1</v>
      </c>
      <c r="U48" s="7" t="str">
        <f>IF(M48&lt;50," ",IF(R48&lt;50," ","Yes"))</f>
        <v>Yes</v>
      </c>
      <c r="V48" s="7" t="str">
        <f>IF($M48&gt;26," ",IF($R48&gt;26," ",IF(M48+R48=0," ","Yes")))</f>
        <v xml:space="preserve"> </v>
      </c>
      <c r="W48" s="7" t="str">
        <f>IF($M48&gt;22," ",IF($R48&gt;22," ",IF($M48+$R48=0," ","Yes")))</f>
        <v xml:space="preserve"> </v>
      </c>
      <c r="X48" s="7" t="str">
        <f>IF(I48=N48,"Yes"," ")</f>
        <v xml:space="preserve"> </v>
      </c>
      <c r="Y48" s="7"/>
      <c r="Z48" s="7" t="str">
        <f>IF(K48="F",IF(P48="F","Yes"," ")," ")</f>
        <v xml:space="preserve"> </v>
      </c>
      <c r="AA48" s="7" t="str">
        <f>IF(K48="M",IF($P48="M","Yes"," ")," ")</f>
        <v>Yes</v>
      </c>
      <c r="AB48" s="7" t="str">
        <f t="shared" si="14"/>
        <v xml:space="preserve"> </v>
      </c>
      <c r="AC48" s="7"/>
      <c r="AD48" s="7" t="str">
        <f t="shared" si="15"/>
        <v xml:space="preserve"> </v>
      </c>
      <c r="AE48" s="7" t="str">
        <f t="shared" si="16"/>
        <v xml:space="preserve"> </v>
      </c>
      <c r="AF48" s="7" t="str">
        <f>IF($V48="Yes",2,IF($R48&lt;26,1,IF($M48&lt;26,1," ")))</f>
        <v xml:space="preserve"> </v>
      </c>
      <c r="AG48" s="7" t="str">
        <f>IF($V48="Yes",2,IF($R48&lt;23,1,IF($M48&lt;23,1," ")))</f>
        <v xml:space="preserve"> </v>
      </c>
      <c r="AH48" s="12" t="s">
        <v>309</v>
      </c>
      <c r="AI48" s="6" t="s">
        <v>499</v>
      </c>
      <c r="AJ48" s="5" t="s">
        <v>161</v>
      </c>
      <c r="AK48" s="5" t="s">
        <v>44</v>
      </c>
      <c r="AL48" s="6">
        <v>2024</v>
      </c>
      <c r="AM48" s="7">
        <f t="shared" si="17"/>
        <v>1</v>
      </c>
      <c r="AN48" s="6" t="s">
        <v>721</v>
      </c>
      <c r="AO48" s="6" t="s">
        <v>721</v>
      </c>
      <c r="AP48" s="6">
        <v>1509</v>
      </c>
      <c r="AQ48" s="5" t="s">
        <v>161</v>
      </c>
      <c r="AR48" s="5" t="s">
        <v>722</v>
      </c>
      <c r="AS48" s="6">
        <v>2023</v>
      </c>
      <c r="AT48" s="6" t="s">
        <v>30</v>
      </c>
      <c r="AU48" s="5" t="s">
        <v>161</v>
      </c>
      <c r="AV48" s="5" t="s">
        <v>723</v>
      </c>
      <c r="AW48" s="6">
        <v>2023</v>
      </c>
      <c r="AX48" s="5" t="s">
        <v>161</v>
      </c>
      <c r="AY48" s="5" t="s">
        <v>724</v>
      </c>
      <c r="AZ48" s="6">
        <v>2024</v>
      </c>
      <c r="BA48" s="6">
        <v>184.7</v>
      </c>
      <c r="BB48" s="8" t="str">
        <f t="shared" si="11"/>
        <v xml:space="preserve"> </v>
      </c>
      <c r="BC48" s="7">
        <f t="shared" si="18"/>
        <v>4.6999999999999886</v>
      </c>
      <c r="BD48" s="9">
        <f>IF(BA48&gt;180,0,IF(BA48&gt;0,180-BA48," "))</f>
        <v>0</v>
      </c>
      <c r="BE48" s="6">
        <v>86.35</v>
      </c>
      <c r="BF48" s="6">
        <v>78.5</v>
      </c>
      <c r="BG48" s="20">
        <f t="shared" si="19"/>
        <v>164.85</v>
      </c>
      <c r="BH48" s="20">
        <f t="shared" si="20"/>
        <v>-14.849999999999994</v>
      </c>
      <c r="BI48" s="20">
        <f>IF(BG48&gt;150,0,IF(BA48&gt;180,+BH48/2-(BA48-180),BH48/2))</f>
        <v>0</v>
      </c>
    </row>
    <row r="49" spans="1:61" x14ac:dyDescent="0.45">
      <c r="A49" s="6"/>
      <c r="D49" s="6" t="s">
        <v>245</v>
      </c>
      <c r="E49" s="24">
        <v>47</v>
      </c>
      <c r="F49" s="6" t="s">
        <v>47</v>
      </c>
      <c r="G49" s="13">
        <v>5</v>
      </c>
      <c r="H49" s="13" t="s">
        <v>747</v>
      </c>
      <c r="I49" s="5" t="s">
        <v>475</v>
      </c>
      <c r="J49" s="5" t="s">
        <v>476</v>
      </c>
      <c r="K49" s="6" t="s">
        <v>26</v>
      </c>
      <c r="L49" s="6">
        <v>1970</v>
      </c>
      <c r="M49" s="7">
        <f t="shared" si="12"/>
        <v>55</v>
      </c>
      <c r="N49" s="5" t="s">
        <v>477</v>
      </c>
      <c r="O49" s="5" t="s">
        <v>478</v>
      </c>
      <c r="P49" s="6" t="s">
        <v>26</v>
      </c>
      <c r="Q49" s="6">
        <v>1968</v>
      </c>
      <c r="R49" s="7">
        <f t="shared" si="13"/>
        <v>57</v>
      </c>
      <c r="S49" s="31">
        <v>0</v>
      </c>
      <c r="T49" s="26">
        <v>2</v>
      </c>
      <c r="U49" s="7" t="str">
        <f>IF(M49&lt;50," ",IF(R49&lt;50," ","Yes"))</f>
        <v>Yes</v>
      </c>
      <c r="V49" s="7" t="str">
        <f>IF($M49&gt;26," ",IF($R49&gt;26," ",IF(M49+R49=0," ","Yes")))</f>
        <v xml:space="preserve"> </v>
      </c>
      <c r="W49" s="7" t="str">
        <f>IF($M49&gt;22," ",IF($R49&gt;22," ",IF($M49+$R49=0," ","Yes")))</f>
        <v xml:space="preserve"> </v>
      </c>
      <c r="X49" s="7" t="str">
        <f>IF(I49=N49,"Yes"," ")</f>
        <v xml:space="preserve"> </v>
      </c>
      <c r="Y49" s="7"/>
      <c r="Z49" s="7" t="str">
        <f>IF(K49="F",IF(P49="F","Yes"," ")," ")</f>
        <v xml:space="preserve"> </v>
      </c>
      <c r="AA49" s="7" t="str">
        <f>IF(K49="M",IF($P49="M","Yes"," ")," ")</f>
        <v>Yes</v>
      </c>
      <c r="AB49" s="7" t="str">
        <f t="shared" si="14"/>
        <v xml:space="preserve"> </v>
      </c>
      <c r="AC49" s="7"/>
      <c r="AD49" s="7" t="str">
        <f t="shared" si="15"/>
        <v xml:space="preserve"> </v>
      </c>
      <c r="AE49" s="7" t="str">
        <f t="shared" si="16"/>
        <v xml:space="preserve"> </v>
      </c>
      <c r="AF49" s="7" t="str">
        <f>IF($V49="Yes",2,IF($R49&lt;26,1,IF($M49&lt;26,1," ")))</f>
        <v xml:space="preserve"> </v>
      </c>
      <c r="AG49" s="7" t="str">
        <f>IF($V49="Yes",2,IF($R49&lt;23,1,IF($M49&lt;23,1," ")))</f>
        <v xml:space="preserve"> </v>
      </c>
      <c r="AH49" s="12" t="s">
        <v>860</v>
      </c>
      <c r="AI49" s="6" t="s">
        <v>862</v>
      </c>
      <c r="AJ49" s="5" t="s">
        <v>161</v>
      </c>
      <c r="AK49" s="5" t="s">
        <v>38</v>
      </c>
      <c r="AL49" s="6">
        <v>2020</v>
      </c>
      <c r="AM49" s="7">
        <f t="shared" si="17"/>
        <v>5</v>
      </c>
      <c r="AN49" s="6" t="s">
        <v>219</v>
      </c>
      <c r="AO49" s="6" t="s">
        <v>219</v>
      </c>
      <c r="AP49" s="6">
        <v>1544</v>
      </c>
      <c r="AQ49" s="5" t="s">
        <v>161</v>
      </c>
      <c r="AR49" s="5" t="s">
        <v>748</v>
      </c>
      <c r="AS49" s="6">
        <v>2025</v>
      </c>
      <c r="AT49" s="6" t="s">
        <v>30</v>
      </c>
      <c r="AU49" s="5" t="s">
        <v>161</v>
      </c>
      <c r="AV49" s="5" t="s">
        <v>749</v>
      </c>
      <c r="AW49" s="6">
        <v>2023</v>
      </c>
      <c r="AX49" s="5" t="s">
        <v>161</v>
      </c>
      <c r="AY49" s="5" t="s">
        <v>750</v>
      </c>
      <c r="AZ49" s="6">
        <v>2025</v>
      </c>
      <c r="BA49" s="6">
        <v>182.3</v>
      </c>
      <c r="BB49" s="8" t="str">
        <f t="shared" si="11"/>
        <v xml:space="preserve"> </v>
      </c>
      <c r="BC49" s="7">
        <f t="shared" si="18"/>
        <v>2.3000000000000114</v>
      </c>
      <c r="BD49" s="9">
        <f>IF(BA49&gt;180,0,IF(BA49&gt;0,180-BA49," "))</f>
        <v>0</v>
      </c>
      <c r="BE49" s="6">
        <v>74.7</v>
      </c>
      <c r="BF49" s="6">
        <v>75.05</v>
      </c>
      <c r="BG49" s="20">
        <f t="shared" si="19"/>
        <v>149.75</v>
      </c>
      <c r="BH49" s="20">
        <f t="shared" si="20"/>
        <v>0.25</v>
      </c>
      <c r="BI49" s="20">
        <f>IF(BG49&gt;150,0,IF(BA49&gt;180,+BH49/2-(BA49-180),BH49/2))</f>
        <v>-2.1750000000000114</v>
      </c>
    </row>
    <row r="50" spans="1:61" x14ac:dyDescent="0.45">
      <c r="A50" s="6"/>
      <c r="D50" s="6" t="s">
        <v>245</v>
      </c>
      <c r="E50" s="24">
        <v>48</v>
      </c>
      <c r="F50" s="6" t="s">
        <v>47</v>
      </c>
      <c r="G50" s="6">
        <v>2020</v>
      </c>
      <c r="H50" s="13" t="s">
        <v>596</v>
      </c>
      <c r="I50" s="5" t="s">
        <v>63</v>
      </c>
      <c r="J50" s="5" t="s">
        <v>429</v>
      </c>
      <c r="K50" s="6" t="s">
        <v>26</v>
      </c>
      <c r="L50" s="6">
        <v>1975</v>
      </c>
      <c r="M50" s="7">
        <f t="shared" si="12"/>
        <v>50</v>
      </c>
      <c r="N50" s="5" t="s">
        <v>430</v>
      </c>
      <c r="O50" s="5" t="s">
        <v>64</v>
      </c>
      <c r="P50" s="6" t="s">
        <v>141</v>
      </c>
      <c r="Q50" s="6">
        <v>1985</v>
      </c>
      <c r="R50" s="7">
        <f t="shared" si="13"/>
        <v>40</v>
      </c>
      <c r="S50" s="31">
        <v>0</v>
      </c>
      <c r="T50" s="26">
        <v>0</v>
      </c>
      <c r="U50" s="7" t="str">
        <f>IF(M50&lt;50," ",IF(R50&lt;50," ","Yes"))</f>
        <v xml:space="preserve"> </v>
      </c>
      <c r="V50" s="7" t="str">
        <f>IF($M50&gt;26," ",IF($R50&gt;26," ",IF(M50+R50=0," ","Yes")))</f>
        <v xml:space="preserve"> </v>
      </c>
      <c r="W50" s="7" t="str">
        <f>IF($M50&gt;22," ",IF($R50&gt;22," ",IF($M50+$R50=0," ","Yes")))</f>
        <v xml:space="preserve"> </v>
      </c>
      <c r="X50" s="7" t="str">
        <f>IF(I50=N50,"Yes"," ")</f>
        <v xml:space="preserve"> </v>
      </c>
      <c r="Z50" s="7" t="str">
        <f>IF(K50="F",IF(P50="F","Yes"," ")," ")</f>
        <v xml:space="preserve"> </v>
      </c>
      <c r="AA50" s="7" t="str">
        <f>IF(K50="M",IF($P50="M","Yes"," ")," ")</f>
        <v xml:space="preserve"> </v>
      </c>
      <c r="AB50" s="7" t="str">
        <f t="shared" si="14"/>
        <v>Yes</v>
      </c>
      <c r="AC50" s="7"/>
      <c r="AD50" s="7" t="str">
        <f t="shared" si="15"/>
        <v xml:space="preserve"> </v>
      </c>
      <c r="AE50" s="7" t="str">
        <f t="shared" si="16"/>
        <v xml:space="preserve"> </v>
      </c>
      <c r="AF50" s="7" t="str">
        <f>IF($V50="Yes",2,IF($R50&lt;26,1,IF($M50&lt;26,1," ")))</f>
        <v xml:space="preserve"> </v>
      </c>
      <c r="AG50" s="7" t="str">
        <f>IF($V50="Yes",2,IF($R50&lt;23,1,IF($M50&lt;23,1," ")))</f>
        <v xml:space="preserve"> </v>
      </c>
      <c r="AH50" s="12" t="s">
        <v>309</v>
      </c>
      <c r="AI50" s="6" t="s">
        <v>499</v>
      </c>
      <c r="AJ50" s="5" t="s">
        <v>27</v>
      </c>
      <c r="AK50" s="5" t="s">
        <v>28</v>
      </c>
      <c r="AL50" s="6">
        <v>2021</v>
      </c>
      <c r="AM50" s="7">
        <f t="shared" si="17"/>
        <v>4</v>
      </c>
      <c r="AN50" s="6" t="s">
        <v>219</v>
      </c>
      <c r="AO50" s="6" t="s">
        <v>219</v>
      </c>
      <c r="AP50" s="6">
        <v>1359</v>
      </c>
      <c r="AQ50" s="5" t="s">
        <v>29</v>
      </c>
      <c r="AR50" s="5" t="s">
        <v>597</v>
      </c>
      <c r="AS50" s="6">
        <v>2025</v>
      </c>
      <c r="AT50" s="6" t="s">
        <v>30</v>
      </c>
      <c r="AU50" s="5" t="s">
        <v>29</v>
      </c>
      <c r="AV50" s="5" t="s">
        <v>598</v>
      </c>
      <c r="AW50" s="6">
        <v>2025</v>
      </c>
      <c r="AX50" s="5" t="s">
        <v>29</v>
      </c>
      <c r="AY50" s="5" t="s">
        <v>599</v>
      </c>
      <c r="AZ50" s="6">
        <v>2024</v>
      </c>
      <c r="BA50" s="6">
        <v>183.2</v>
      </c>
      <c r="BB50" s="8" t="str">
        <f t="shared" si="11"/>
        <v xml:space="preserve"> </v>
      </c>
      <c r="BC50" s="7">
        <f t="shared" si="18"/>
        <v>3.1999999999999886</v>
      </c>
      <c r="BD50" s="9">
        <f>IF(BA50&gt;180,0,IF(BA50&gt;0,180-BA50," "))</f>
        <v>0</v>
      </c>
      <c r="BE50" s="6">
        <v>91.35</v>
      </c>
      <c r="BF50" s="6">
        <v>63.5</v>
      </c>
      <c r="BG50" s="20">
        <f t="shared" si="19"/>
        <v>154.85</v>
      </c>
      <c r="BH50" s="20">
        <f t="shared" si="20"/>
        <v>-4.8499999999999943</v>
      </c>
      <c r="BI50" s="20">
        <f>IF(BG50&gt;150,0,IF(BA50&gt;180,+BH50/2-(BA50-180),BH50/2))</f>
        <v>0</v>
      </c>
    </row>
    <row r="51" spans="1:61" x14ac:dyDescent="0.45">
      <c r="A51" s="6" t="s">
        <v>245</v>
      </c>
      <c r="B51" s="24">
        <v>45</v>
      </c>
      <c r="C51" s="18">
        <f>B51/B$100</f>
        <v>0.34351145038167941</v>
      </c>
      <c r="D51" s="6" t="s">
        <v>246</v>
      </c>
      <c r="E51" s="24">
        <v>49</v>
      </c>
      <c r="F51" s="6" t="s">
        <v>61</v>
      </c>
      <c r="G51" s="6">
        <v>5</v>
      </c>
      <c r="H51" s="13" t="s">
        <v>555</v>
      </c>
      <c r="I51" s="5" t="s">
        <v>178</v>
      </c>
      <c r="J51" s="5" t="s">
        <v>179</v>
      </c>
      <c r="K51" s="6" t="s">
        <v>26</v>
      </c>
      <c r="L51" s="6">
        <v>1963</v>
      </c>
      <c r="M51" s="7">
        <f t="shared" si="12"/>
        <v>62</v>
      </c>
      <c r="N51" s="5" t="s">
        <v>178</v>
      </c>
      <c r="O51" s="5" t="s">
        <v>180</v>
      </c>
      <c r="P51" s="6" t="s">
        <v>141</v>
      </c>
      <c r="Q51" s="6">
        <v>2001</v>
      </c>
      <c r="R51" s="7">
        <f t="shared" si="13"/>
        <v>24</v>
      </c>
      <c r="S51" s="31">
        <v>2</v>
      </c>
      <c r="T51" s="26">
        <v>0</v>
      </c>
      <c r="U51" s="7" t="str">
        <f>IF(M51&lt;50," ",IF(R51&lt;50," ","Yes"))</f>
        <v xml:space="preserve"> </v>
      </c>
      <c r="V51" s="7" t="str">
        <f>IF($M51&gt;26," ",IF($R51&gt;26," ",IF(M51+R51=0," ","Yes")))</f>
        <v xml:space="preserve"> </v>
      </c>
      <c r="W51" s="7" t="str">
        <f>IF($M51&gt;22," ",IF($R51&gt;22," ",IF($M51+$R51=0," ","Yes")))</f>
        <v xml:space="preserve"> </v>
      </c>
      <c r="X51" s="7" t="str">
        <f>IF(I51=N51,"Yes"," ")</f>
        <v>Yes</v>
      </c>
      <c r="Y51" s="12" t="s">
        <v>349</v>
      </c>
      <c r="Z51" s="7" t="str">
        <f>IF(K51="F",IF(P51="F","Yes"," ")," ")</f>
        <v xml:space="preserve"> </v>
      </c>
      <c r="AA51" s="7" t="str">
        <f>IF(K51="M",IF($P51="M","Yes"," ")," ")</f>
        <v xml:space="preserve"> </v>
      </c>
      <c r="AB51" s="7" t="str">
        <f t="shared" si="14"/>
        <v>Yes</v>
      </c>
      <c r="AC51" s="7"/>
      <c r="AD51" s="7" t="str">
        <f t="shared" si="15"/>
        <v xml:space="preserve"> </v>
      </c>
      <c r="AE51" s="7" t="str">
        <f t="shared" si="16"/>
        <v xml:space="preserve"> </v>
      </c>
      <c r="AF51" s="7">
        <f>IF($V51="Yes",2,IF($R51&lt;26,1,IF($M51&lt;26,1," ")))</f>
        <v>1</v>
      </c>
      <c r="AG51" s="7" t="str">
        <f>IF($V51="Yes",2,IF($R51&lt;23,1,IF($M51&lt;23,1," ")))</f>
        <v xml:space="preserve"> </v>
      </c>
      <c r="AH51" s="12" t="s">
        <v>858</v>
      </c>
      <c r="AI51" s="6" t="s">
        <v>499</v>
      </c>
      <c r="AJ51" s="5" t="s">
        <v>161</v>
      </c>
      <c r="AK51" s="5" t="s">
        <v>44</v>
      </c>
      <c r="AL51" s="6">
        <v>2025</v>
      </c>
      <c r="AM51" s="7">
        <f t="shared" si="17"/>
        <v>0</v>
      </c>
      <c r="AN51" s="6" t="s">
        <v>556</v>
      </c>
      <c r="AO51" s="6" t="s">
        <v>557</v>
      </c>
      <c r="AP51" s="6">
        <v>1589</v>
      </c>
      <c r="AQ51" s="5" t="s">
        <v>161</v>
      </c>
      <c r="AR51" s="5" t="s">
        <v>558</v>
      </c>
      <c r="AS51" s="6">
        <v>2025</v>
      </c>
      <c r="AT51" s="6" t="s">
        <v>30</v>
      </c>
      <c r="AU51" s="5" t="s">
        <v>161</v>
      </c>
      <c r="AV51" s="5" t="s">
        <v>559</v>
      </c>
      <c r="AW51" s="6">
        <v>2025</v>
      </c>
      <c r="AX51" s="5" t="s">
        <v>161</v>
      </c>
      <c r="AY51" s="5" t="s">
        <v>560</v>
      </c>
      <c r="AZ51" s="6">
        <v>2025</v>
      </c>
      <c r="BA51" s="6">
        <v>183.55</v>
      </c>
      <c r="BB51" s="8" t="str">
        <f t="shared" si="11"/>
        <v xml:space="preserve"> </v>
      </c>
      <c r="BC51" s="7">
        <f t="shared" si="18"/>
        <v>3.5500000000000114</v>
      </c>
      <c r="BD51" s="9">
        <f>IF(BA51&gt;180,0,IF(BA51&gt;0,180-BA51," "))</f>
        <v>0</v>
      </c>
      <c r="BE51" s="6">
        <v>80</v>
      </c>
      <c r="BF51" s="6">
        <v>80</v>
      </c>
      <c r="BG51" s="10">
        <f t="shared" si="19"/>
        <v>160</v>
      </c>
      <c r="BH51" s="10">
        <f t="shared" si="20"/>
        <v>-10</v>
      </c>
      <c r="BI51" s="20">
        <f>IF(BG51&gt;150,0,IF(BA51&gt;180,+BH51/2-(BA51-180),BH51/2))</f>
        <v>0</v>
      </c>
    </row>
    <row r="52" spans="1:61" s="57" customFormat="1" x14ac:dyDescent="0.45">
      <c r="A52" s="59"/>
      <c r="B52" s="68"/>
      <c r="C52" s="68"/>
      <c r="D52" s="59" t="s">
        <v>246</v>
      </c>
      <c r="E52" s="68">
        <v>50</v>
      </c>
      <c r="F52" s="59" t="s">
        <v>98</v>
      </c>
      <c r="G52" s="59">
        <v>167</v>
      </c>
      <c r="H52" s="86" t="s">
        <v>625</v>
      </c>
      <c r="I52" s="60" t="s">
        <v>411</v>
      </c>
      <c r="J52" s="60" t="s">
        <v>190</v>
      </c>
      <c r="K52" s="59" t="s">
        <v>26</v>
      </c>
      <c r="L52" s="59">
        <v>2008</v>
      </c>
      <c r="M52" s="65">
        <f t="shared" si="12"/>
        <v>17</v>
      </c>
      <c r="N52" s="60" t="s">
        <v>412</v>
      </c>
      <c r="O52" s="60" t="s">
        <v>413</v>
      </c>
      <c r="P52" s="59" t="s">
        <v>26</v>
      </c>
      <c r="Q52" s="59">
        <v>2008</v>
      </c>
      <c r="R52" s="65">
        <f t="shared" si="13"/>
        <v>17</v>
      </c>
      <c r="S52" s="87">
        <v>0</v>
      </c>
      <c r="T52" s="88">
        <v>2</v>
      </c>
      <c r="U52" s="65" t="str">
        <f>IF(M52&lt;50," ",IF(R52&lt;50," ","Yes"))</f>
        <v xml:space="preserve"> </v>
      </c>
      <c r="V52" s="65" t="str">
        <f>IF($M52&gt;26," ",IF($R52&gt;26," ",IF(M52+R52=0," ","Yes")))</f>
        <v>Yes</v>
      </c>
      <c r="W52" s="65" t="str">
        <f>IF($M52&gt;22," ",IF($R52&gt;22," ",IF($M52+$R52=0," ","Yes")))</f>
        <v>Yes</v>
      </c>
      <c r="X52" s="65" t="str">
        <f>IF(I52=N52,"Yes"," ")</f>
        <v xml:space="preserve"> </v>
      </c>
      <c r="Y52" s="64"/>
      <c r="Z52" s="65" t="str">
        <f>IF(K52="F",IF(P52="F","Yes"," ")," ")</f>
        <v xml:space="preserve"> </v>
      </c>
      <c r="AA52" s="65" t="str">
        <f>IF(K52="M",IF($P52="M","Yes"," ")," ")</f>
        <v>Yes</v>
      </c>
      <c r="AB52" s="65" t="str">
        <f t="shared" si="14"/>
        <v xml:space="preserve"> </v>
      </c>
      <c r="AC52" s="65"/>
      <c r="AD52" s="65" t="str">
        <f t="shared" si="15"/>
        <v xml:space="preserve"> </v>
      </c>
      <c r="AE52" s="65" t="str">
        <f t="shared" si="16"/>
        <v xml:space="preserve"> </v>
      </c>
      <c r="AF52" s="65">
        <f>IF($V52="Yes",2,IF($R52&lt;26,1,IF($M52&lt;26,1," ")))</f>
        <v>2</v>
      </c>
      <c r="AG52" s="65">
        <f>IF($V52="Yes",2,IF($R52&lt;23,1,IF($M52&lt;23,1," ")))</f>
        <v>2</v>
      </c>
      <c r="AH52" s="64" t="s">
        <v>859</v>
      </c>
      <c r="AI52" s="59" t="s">
        <v>499</v>
      </c>
      <c r="AJ52" s="60" t="s">
        <v>27</v>
      </c>
      <c r="AK52" s="60" t="s">
        <v>28</v>
      </c>
      <c r="AL52" s="59">
        <v>2023</v>
      </c>
      <c r="AM52" s="65">
        <f t="shared" si="17"/>
        <v>2</v>
      </c>
      <c r="AN52" s="59" t="s">
        <v>626</v>
      </c>
      <c r="AO52" s="59" t="s">
        <v>627</v>
      </c>
      <c r="AP52" s="59">
        <v>1436</v>
      </c>
      <c r="AQ52" s="60" t="s">
        <v>29</v>
      </c>
      <c r="AR52" s="60" t="s">
        <v>628</v>
      </c>
      <c r="AS52" s="59">
        <v>2024</v>
      </c>
      <c r="AT52" s="59" t="s">
        <v>30</v>
      </c>
      <c r="AU52" s="60" t="s">
        <v>29</v>
      </c>
      <c r="AV52" s="60" t="s">
        <v>644</v>
      </c>
      <c r="AW52" s="59">
        <v>2024</v>
      </c>
      <c r="AX52" s="60" t="s">
        <v>29</v>
      </c>
      <c r="AY52" s="60" t="s">
        <v>629</v>
      </c>
      <c r="AZ52" s="59">
        <v>2024</v>
      </c>
      <c r="BA52" s="59">
        <v>183.15</v>
      </c>
      <c r="BB52" s="89" t="str">
        <f t="shared" si="11"/>
        <v xml:space="preserve"> </v>
      </c>
      <c r="BC52" s="65">
        <f t="shared" si="18"/>
        <v>3.1500000000000057</v>
      </c>
      <c r="BD52" s="70">
        <f>IF(BA52&gt;180,0,IF(BA52&gt;0,180-BA52," "))</f>
        <v>0</v>
      </c>
      <c r="BE52" s="59">
        <v>75.7</v>
      </c>
      <c r="BF52" s="59">
        <v>70.400000000000006</v>
      </c>
      <c r="BG52" s="74">
        <f t="shared" si="19"/>
        <v>146.10000000000002</v>
      </c>
      <c r="BH52" s="74">
        <f t="shared" si="20"/>
        <v>3.8999999999999773</v>
      </c>
      <c r="BI52" s="74">
        <f>IF(BG52&gt;150,0,IF(BA52&gt;180,+BH52/2-(BA52-180),BH52/2))</f>
        <v>-1.2000000000000171</v>
      </c>
    </row>
    <row r="53" spans="1:61" x14ac:dyDescent="0.45">
      <c r="A53" s="6" t="s">
        <v>246</v>
      </c>
      <c r="B53" s="24">
        <v>74</v>
      </c>
      <c r="C53" s="18">
        <f>B53/B$100</f>
        <v>0.56488549618320616</v>
      </c>
      <c r="D53" s="6" t="s">
        <v>246</v>
      </c>
      <c r="E53" s="24">
        <v>51</v>
      </c>
      <c r="F53" s="6" t="s">
        <v>139</v>
      </c>
      <c r="G53" s="6">
        <v>77</v>
      </c>
      <c r="H53" s="13" t="s">
        <v>516</v>
      </c>
      <c r="I53" s="5" t="s">
        <v>208</v>
      </c>
      <c r="J53" s="5" t="s">
        <v>195</v>
      </c>
      <c r="K53" s="6" t="s">
        <v>26</v>
      </c>
      <c r="L53" s="6">
        <v>1963</v>
      </c>
      <c r="M53" s="7">
        <f t="shared" si="12"/>
        <v>62</v>
      </c>
      <c r="N53" s="12" t="s">
        <v>277</v>
      </c>
      <c r="O53" s="5" t="s">
        <v>278</v>
      </c>
      <c r="P53" s="6" t="s">
        <v>141</v>
      </c>
      <c r="Q53" s="6">
        <v>1966</v>
      </c>
      <c r="R53" s="7">
        <f t="shared" si="13"/>
        <v>59</v>
      </c>
      <c r="S53" s="31">
        <v>2</v>
      </c>
      <c r="T53" s="26">
        <v>0</v>
      </c>
      <c r="U53" s="7" t="str">
        <f>IF(M53&lt;50," ",IF(R53&lt;50," ","Yes"))</f>
        <v>Yes</v>
      </c>
      <c r="V53" s="7" t="str">
        <f>IF($M53&gt;26," ",IF($R53&gt;26," ",IF(M53+R53=0," ","Yes")))</f>
        <v xml:space="preserve"> </v>
      </c>
      <c r="W53" s="7" t="str">
        <f>IF($M53&gt;22," ",IF($R53&gt;22," ",IF($M53+$R53=0," ","Yes")))</f>
        <v xml:space="preserve"> </v>
      </c>
      <c r="X53" s="7" t="str">
        <f>IF(I53=N53,"Yes"," ")</f>
        <v xml:space="preserve"> </v>
      </c>
      <c r="Y53" s="7"/>
      <c r="Z53" s="7" t="str">
        <f>IF(K53="F",IF(P53="F","Yes"," ")," ")</f>
        <v xml:space="preserve"> </v>
      </c>
      <c r="AA53" s="7" t="str">
        <f>IF(K53="M",IF($P53="M","Yes"," ")," ")</f>
        <v xml:space="preserve"> </v>
      </c>
      <c r="AB53" s="7" t="str">
        <f t="shared" si="14"/>
        <v>Yes</v>
      </c>
      <c r="AC53" s="7"/>
      <c r="AD53" s="7" t="str">
        <f t="shared" si="15"/>
        <v xml:space="preserve"> </v>
      </c>
      <c r="AE53" s="7" t="str">
        <f t="shared" si="16"/>
        <v xml:space="preserve"> </v>
      </c>
      <c r="AF53" s="7" t="str">
        <f>IF($V53="Yes",2,IF($R53&lt;26,1,IF($M53&lt;26,1," ")))</f>
        <v xml:space="preserve"> </v>
      </c>
      <c r="AG53" s="7" t="str">
        <f>IF($V53="Yes",2,IF($R53&lt;23,1,IF($M53&lt;23,1," ")))</f>
        <v xml:space="preserve"> </v>
      </c>
      <c r="AH53" s="12" t="s">
        <v>309</v>
      </c>
      <c r="AI53" s="6" t="s">
        <v>499</v>
      </c>
      <c r="AJ53" s="5" t="s">
        <v>224</v>
      </c>
      <c r="AK53" s="5" t="s">
        <v>39</v>
      </c>
      <c r="AL53" s="6">
        <v>2020</v>
      </c>
      <c r="AM53" s="7">
        <f t="shared" si="17"/>
        <v>5</v>
      </c>
      <c r="AN53" s="6" t="s">
        <v>517</v>
      </c>
      <c r="AO53" s="6" t="s">
        <v>219</v>
      </c>
      <c r="AP53" s="6">
        <v>1289</v>
      </c>
      <c r="AQ53" s="5" t="s">
        <v>230</v>
      </c>
      <c r="AR53" s="5" t="s">
        <v>518</v>
      </c>
      <c r="AS53" s="6">
        <v>2025</v>
      </c>
      <c r="AT53" s="6" t="s">
        <v>30</v>
      </c>
      <c r="AU53" s="5" t="s">
        <v>230</v>
      </c>
      <c r="AV53" s="5" t="s">
        <v>519</v>
      </c>
      <c r="AW53" s="6">
        <v>2025</v>
      </c>
      <c r="AX53" s="5" t="s">
        <v>854</v>
      </c>
      <c r="AY53" s="5" t="s">
        <v>520</v>
      </c>
      <c r="AZ53" s="6">
        <v>2025</v>
      </c>
      <c r="BA53" s="6">
        <v>182.2</v>
      </c>
      <c r="BB53" s="8" t="str">
        <f t="shared" si="11"/>
        <v xml:space="preserve"> </v>
      </c>
      <c r="BC53" s="7">
        <f t="shared" si="18"/>
        <v>2.1999999999999886</v>
      </c>
      <c r="BD53" s="9">
        <f>IF(BA53&gt;180,0,IF(BA53&gt;0,180-BA53," "))</f>
        <v>0</v>
      </c>
      <c r="BE53" s="6">
        <v>85.2</v>
      </c>
      <c r="BF53" s="6">
        <v>65.8</v>
      </c>
      <c r="BG53" s="10">
        <f t="shared" si="19"/>
        <v>151</v>
      </c>
      <c r="BH53" s="10">
        <f t="shared" si="20"/>
        <v>-1</v>
      </c>
      <c r="BI53" s="20">
        <f>IF(BG53&gt;150,0,IF(BA53&gt;180,+BH53/2-(BA53-180),BH53/2))</f>
        <v>0</v>
      </c>
    </row>
    <row r="54" spans="1:61" x14ac:dyDescent="0.45">
      <c r="A54" s="6"/>
      <c r="D54" s="6" t="s">
        <v>246</v>
      </c>
      <c r="E54" s="24">
        <v>52</v>
      </c>
      <c r="F54" s="6" t="s">
        <v>69</v>
      </c>
      <c r="G54" s="6">
        <v>355</v>
      </c>
      <c r="H54" s="13" t="s">
        <v>828</v>
      </c>
      <c r="I54" s="5" t="s">
        <v>275</v>
      </c>
      <c r="J54" s="5" t="s">
        <v>276</v>
      </c>
      <c r="K54" s="6" t="s">
        <v>26</v>
      </c>
      <c r="L54" s="6">
        <v>1967</v>
      </c>
      <c r="M54" s="7">
        <f t="shared" si="12"/>
        <v>58</v>
      </c>
      <c r="N54" s="5" t="s">
        <v>387</v>
      </c>
      <c r="O54" s="5" t="s">
        <v>388</v>
      </c>
      <c r="P54" s="6" t="s">
        <v>26</v>
      </c>
      <c r="Q54" s="6">
        <v>2001</v>
      </c>
      <c r="R54" s="7">
        <f t="shared" si="13"/>
        <v>24</v>
      </c>
      <c r="S54" s="31">
        <v>0</v>
      </c>
      <c r="T54" s="26">
        <v>1</v>
      </c>
      <c r="U54" s="7" t="str">
        <f>IF(M54&lt;50," ",IF(R54&lt;50," ","Yes"))</f>
        <v xml:space="preserve"> </v>
      </c>
      <c r="V54" s="7" t="str">
        <f>IF($M54&gt;26," ",IF($R54&gt;26," ",IF(M54+R54=0," ","Yes")))</f>
        <v xml:space="preserve"> </v>
      </c>
      <c r="W54" s="7" t="str">
        <f>IF($M54&gt;22," ",IF($R54&gt;22," ",IF($M54+$R54=0," ","Yes")))</f>
        <v xml:space="preserve"> </v>
      </c>
      <c r="X54" s="7" t="str">
        <f>IF(I54=N54,"Yes"," ")</f>
        <v xml:space="preserve"> </v>
      </c>
      <c r="Y54" s="7"/>
      <c r="Z54" s="7" t="str">
        <f>IF(K54="F",IF(P54="F","Yes"," ")," ")</f>
        <v xml:space="preserve"> </v>
      </c>
      <c r="AA54" s="7" t="str">
        <f>IF(K54="M",IF($P54="M","Yes"," ")," ")</f>
        <v>Yes</v>
      </c>
      <c r="AB54" s="7" t="str">
        <f t="shared" si="14"/>
        <v xml:space="preserve"> </v>
      </c>
      <c r="AC54" s="7"/>
      <c r="AD54" s="7" t="str">
        <f t="shared" si="15"/>
        <v xml:space="preserve"> </v>
      </c>
      <c r="AE54" s="7" t="str">
        <f t="shared" si="16"/>
        <v xml:space="preserve"> </v>
      </c>
      <c r="AF54" s="7">
        <f>IF($V54="Yes",2,IF($R54&lt;26,1,IF($M54&lt;26,1," ")))</f>
        <v>1</v>
      </c>
      <c r="AG54" s="7" t="str">
        <f>IF($V54="Yes",2,IF($R54&lt;23,1,IF($M54&lt;23,1," ")))</f>
        <v xml:space="preserve"> </v>
      </c>
      <c r="AH54" s="12" t="s">
        <v>859</v>
      </c>
      <c r="AI54" s="6" t="s">
        <v>499</v>
      </c>
      <c r="AJ54" s="5" t="s">
        <v>161</v>
      </c>
      <c r="AK54" s="5" t="s">
        <v>38</v>
      </c>
      <c r="AL54" s="6">
        <v>2014</v>
      </c>
      <c r="AM54" s="7">
        <f t="shared" si="17"/>
        <v>11</v>
      </c>
      <c r="AN54" s="6" t="s">
        <v>219</v>
      </c>
      <c r="AO54" s="6" t="s">
        <v>219</v>
      </c>
      <c r="AP54" s="6">
        <v>979</v>
      </c>
      <c r="AQ54" s="5" t="s">
        <v>161</v>
      </c>
      <c r="AR54" s="5" t="s">
        <v>717</v>
      </c>
      <c r="AS54" s="6">
        <v>2020</v>
      </c>
      <c r="AT54" s="6" t="s">
        <v>30</v>
      </c>
      <c r="AU54" s="5" t="s">
        <v>229</v>
      </c>
      <c r="AV54" s="5" t="s">
        <v>219</v>
      </c>
      <c r="AW54" s="6">
        <v>2022</v>
      </c>
      <c r="AX54" s="5" t="s">
        <v>161</v>
      </c>
      <c r="AY54" s="5" t="s">
        <v>718</v>
      </c>
      <c r="AZ54" s="6">
        <v>2024</v>
      </c>
      <c r="BA54" s="6">
        <v>181.1</v>
      </c>
      <c r="BB54" s="8" t="str">
        <f t="shared" si="11"/>
        <v xml:space="preserve"> </v>
      </c>
      <c r="BC54" s="7">
        <f t="shared" si="18"/>
        <v>1.0999999999999943</v>
      </c>
      <c r="BD54" s="9">
        <f>IF(BA54&gt;180,0,IF(BA54&gt;0,180-BA54," "))</f>
        <v>0</v>
      </c>
      <c r="BE54" s="6">
        <v>93.2</v>
      </c>
      <c r="BF54" s="6">
        <v>79.599999999999994</v>
      </c>
      <c r="BG54" s="20">
        <f t="shared" si="19"/>
        <v>172.8</v>
      </c>
      <c r="BH54" s="20">
        <f t="shared" si="20"/>
        <v>-22.800000000000011</v>
      </c>
      <c r="BI54" s="20">
        <f>IF(BG54&gt;150,0,IF(BA54&gt;180,+BH54/2-(BA54-180),BH54/2))</f>
        <v>0</v>
      </c>
    </row>
    <row r="55" spans="1:61" x14ac:dyDescent="0.45">
      <c r="A55" s="6"/>
      <c r="D55" s="6" t="s">
        <v>246</v>
      </c>
      <c r="E55" s="24">
        <v>53</v>
      </c>
      <c r="F55" s="6" t="s">
        <v>47</v>
      </c>
      <c r="G55" s="6">
        <v>112</v>
      </c>
      <c r="H55" s="13" t="s">
        <v>474</v>
      </c>
      <c r="I55" s="5" t="s">
        <v>449</v>
      </c>
      <c r="J55" s="5" t="s">
        <v>158</v>
      </c>
      <c r="K55" s="6" t="s">
        <v>26</v>
      </c>
      <c r="L55" s="6">
        <v>1976</v>
      </c>
      <c r="M55" s="7">
        <f t="shared" si="12"/>
        <v>49</v>
      </c>
      <c r="N55" s="5" t="s">
        <v>159</v>
      </c>
      <c r="O55" s="5" t="s">
        <v>160</v>
      </c>
      <c r="P55" s="6" t="s">
        <v>26</v>
      </c>
      <c r="Q55" s="6">
        <v>1976</v>
      </c>
      <c r="R55" s="7">
        <f t="shared" si="13"/>
        <v>49</v>
      </c>
      <c r="S55" s="31">
        <v>0</v>
      </c>
      <c r="T55" s="26">
        <v>2</v>
      </c>
      <c r="U55" s="7" t="str">
        <f>IF(M55&lt;50," ",IF(R55&lt;50," ","Yes"))</f>
        <v xml:space="preserve"> </v>
      </c>
      <c r="V55" s="7" t="str">
        <f>IF($M55&gt;26," ",IF($R55&gt;26," ",IF(M55+R55=0," ","Yes")))</f>
        <v xml:space="preserve"> </v>
      </c>
      <c r="W55" s="7" t="str">
        <f>IF($M55&gt;22," ",IF($R55&gt;22," ",IF($M55+$R55=0," ","Yes")))</f>
        <v xml:space="preserve"> </v>
      </c>
      <c r="X55" s="7" t="str">
        <f>IF(I55=N55,"Yes"," ")</f>
        <v xml:space="preserve"> </v>
      </c>
      <c r="Z55" s="7" t="str">
        <f>IF(K55="F",IF(P55="F","Yes"," ")," ")</f>
        <v xml:space="preserve"> </v>
      </c>
      <c r="AA55" s="7" t="str">
        <f>IF(K55="M",IF($P55="M","Yes"," ")," ")</f>
        <v>Yes</v>
      </c>
      <c r="AB55" s="7" t="str">
        <f t="shared" si="14"/>
        <v xml:space="preserve"> </v>
      </c>
      <c r="AC55" s="7"/>
      <c r="AD55" s="7" t="str">
        <f t="shared" si="15"/>
        <v xml:space="preserve"> </v>
      </c>
      <c r="AE55" s="7" t="str">
        <f t="shared" si="16"/>
        <v xml:space="preserve"> </v>
      </c>
      <c r="AF55" s="7" t="str">
        <f>IF($V55="Yes",2,IF($R55&lt;26,1,IF($M55&lt;26,1," ")))</f>
        <v xml:space="preserve"> </v>
      </c>
      <c r="AG55" s="7" t="str">
        <f>IF($V55="Yes",2,IF($R55&lt;23,1,IF($M55&lt;23,1," ")))</f>
        <v xml:space="preserve"> </v>
      </c>
      <c r="AH55" s="12" t="s">
        <v>859</v>
      </c>
      <c r="AI55" s="6" t="s">
        <v>499</v>
      </c>
      <c r="AJ55" s="5" t="s">
        <v>161</v>
      </c>
      <c r="AK55" s="5" t="s">
        <v>38</v>
      </c>
      <c r="AL55" s="6">
        <v>2019</v>
      </c>
      <c r="AM55" s="7">
        <f t="shared" si="17"/>
        <v>6</v>
      </c>
      <c r="AN55" s="6" t="s">
        <v>219</v>
      </c>
      <c r="AO55" s="6" t="s">
        <v>219</v>
      </c>
      <c r="AP55" s="6">
        <v>1224</v>
      </c>
      <c r="AQ55" s="5" t="s">
        <v>161</v>
      </c>
      <c r="AR55" s="5" t="s">
        <v>219</v>
      </c>
      <c r="AS55" s="6">
        <v>2019</v>
      </c>
      <c r="AT55" s="6" t="s">
        <v>30</v>
      </c>
      <c r="AU55" s="5" t="s">
        <v>161</v>
      </c>
      <c r="AV55" s="5" t="s">
        <v>741</v>
      </c>
      <c r="AW55" s="6">
        <v>2025</v>
      </c>
      <c r="AX55" s="5" t="s">
        <v>161</v>
      </c>
      <c r="AY55" s="5" t="s">
        <v>742</v>
      </c>
      <c r="AZ55" s="6">
        <v>2023</v>
      </c>
      <c r="BA55" s="6">
        <v>180.5</v>
      </c>
      <c r="BB55" s="8" t="str">
        <f t="shared" si="11"/>
        <v xml:space="preserve"> </v>
      </c>
      <c r="BC55" s="7">
        <f t="shared" si="18"/>
        <v>0.5</v>
      </c>
      <c r="BD55" s="9">
        <f>IF(BA55&gt;180,0,IF(BA55&gt;0,180-BA55," "))</f>
        <v>0</v>
      </c>
      <c r="BE55" s="6">
        <v>69.599999999999994</v>
      </c>
      <c r="BF55" s="6">
        <v>66.75</v>
      </c>
      <c r="BG55" s="20">
        <f t="shared" si="19"/>
        <v>136.35</v>
      </c>
      <c r="BH55" s="20">
        <f t="shared" si="20"/>
        <v>13.650000000000006</v>
      </c>
      <c r="BI55" s="20">
        <f>IF(BG55&gt;150,0,IF(BA55&gt;180,+BH55/2-(BA55-180),BH55/2))</f>
        <v>6.3250000000000028</v>
      </c>
    </row>
    <row r="56" spans="1:61" x14ac:dyDescent="0.45">
      <c r="A56" s="6"/>
      <c r="D56" s="6" t="s">
        <v>246</v>
      </c>
      <c r="E56" s="24">
        <v>54</v>
      </c>
      <c r="F56" s="6" t="s">
        <v>139</v>
      </c>
      <c r="G56" s="6">
        <v>11</v>
      </c>
      <c r="H56" s="13" t="s">
        <v>561</v>
      </c>
      <c r="I56" s="5" t="s">
        <v>378</v>
      </c>
      <c r="J56" s="5" t="s">
        <v>142</v>
      </c>
      <c r="K56" s="6" t="s">
        <v>26</v>
      </c>
      <c r="L56" s="6">
        <v>1966</v>
      </c>
      <c r="M56" s="7">
        <f t="shared" si="12"/>
        <v>59</v>
      </c>
      <c r="N56" s="5" t="s">
        <v>140</v>
      </c>
      <c r="O56" s="5" t="s">
        <v>576</v>
      </c>
      <c r="P56" s="6" t="s">
        <v>141</v>
      </c>
      <c r="Q56" s="6">
        <v>1968</v>
      </c>
      <c r="R56" s="7">
        <f t="shared" si="13"/>
        <v>57</v>
      </c>
      <c r="S56" s="31">
        <v>0</v>
      </c>
      <c r="T56" s="26">
        <v>0</v>
      </c>
      <c r="U56" s="7" t="str">
        <f>IF(M56&lt;50," ",IF(R56&lt;50," ","Yes"))</f>
        <v>Yes</v>
      </c>
      <c r="V56" s="7" t="str">
        <f>IF($M56&gt;26," ",IF($R56&gt;26," ",IF(M56+R56=0," ","Yes")))</f>
        <v xml:space="preserve"> </v>
      </c>
      <c r="W56" s="7" t="str">
        <f>IF($M56&gt;22," ",IF($R56&gt;22," ",IF($M56+$R56=0," ","Yes")))</f>
        <v xml:space="preserve"> </v>
      </c>
      <c r="X56" s="7" t="str">
        <f>IF(I56=N56,"Yes"," ")</f>
        <v xml:space="preserve"> </v>
      </c>
      <c r="Y56" s="7"/>
      <c r="Z56" s="7" t="str">
        <f>IF(K56="F",IF(P56="F","Yes"," ")," ")</f>
        <v xml:space="preserve"> </v>
      </c>
      <c r="AA56" s="7" t="str">
        <f>IF(K56="M",IF($P56="M","Yes"," ")," ")</f>
        <v xml:space="preserve"> </v>
      </c>
      <c r="AB56" s="7" t="str">
        <f t="shared" si="14"/>
        <v>Yes</v>
      </c>
      <c r="AC56" s="7" t="s">
        <v>219</v>
      </c>
      <c r="AD56" s="7" t="str">
        <f t="shared" si="15"/>
        <v xml:space="preserve"> </v>
      </c>
      <c r="AE56" s="7" t="str">
        <f t="shared" si="16"/>
        <v xml:space="preserve"> </v>
      </c>
      <c r="AF56" s="7" t="str">
        <f>IF($V56="Yes",2,IF($R56&lt;26,1,IF($M56&lt;26,1," ")))</f>
        <v xml:space="preserve"> </v>
      </c>
      <c r="AG56" s="7" t="str">
        <f>IF($V56="Yes",2,IF($R56&lt;23,1,IF($M56&lt;23,1," ")))</f>
        <v xml:space="preserve"> </v>
      </c>
      <c r="AH56" s="12" t="s">
        <v>309</v>
      </c>
      <c r="AI56" s="6" t="s">
        <v>499</v>
      </c>
      <c r="AJ56" s="5" t="s">
        <v>161</v>
      </c>
      <c r="AK56" s="5" t="s">
        <v>44</v>
      </c>
      <c r="AL56" s="6">
        <v>2021</v>
      </c>
      <c r="AM56" s="7">
        <f t="shared" si="17"/>
        <v>4</v>
      </c>
      <c r="AN56" s="6" t="s">
        <v>219</v>
      </c>
      <c r="AO56" s="6" t="s">
        <v>219</v>
      </c>
      <c r="AP56" s="6">
        <v>1280</v>
      </c>
      <c r="AQ56" s="5" t="s">
        <v>161</v>
      </c>
      <c r="AR56" s="5" t="s">
        <v>577</v>
      </c>
      <c r="AS56" s="6">
        <v>2025</v>
      </c>
      <c r="AT56" s="6" t="s">
        <v>30</v>
      </c>
      <c r="AU56" s="5" t="s">
        <v>161</v>
      </c>
      <c r="AV56" s="5" t="s">
        <v>578</v>
      </c>
      <c r="AW56" s="6">
        <v>2025</v>
      </c>
      <c r="AX56" s="5" t="s">
        <v>161</v>
      </c>
      <c r="AY56" s="5" t="s">
        <v>579</v>
      </c>
      <c r="AZ56" s="6">
        <v>2025</v>
      </c>
      <c r="BA56" s="6">
        <v>181.15</v>
      </c>
      <c r="BB56" s="8" t="str">
        <f t="shared" si="11"/>
        <v xml:space="preserve"> </v>
      </c>
      <c r="BC56" s="7">
        <f t="shared" si="18"/>
        <v>1.1500000000000057</v>
      </c>
      <c r="BD56" s="9">
        <f>IF(BA56&gt;180,0,IF(BA56&gt;0,180-BA56," "))</f>
        <v>0</v>
      </c>
      <c r="BE56" s="6">
        <v>100.7</v>
      </c>
      <c r="BF56" s="6">
        <v>68.150000000000006</v>
      </c>
      <c r="BG56" s="10">
        <f t="shared" si="19"/>
        <v>168.85000000000002</v>
      </c>
      <c r="BH56" s="10">
        <f t="shared" si="20"/>
        <v>-18.850000000000023</v>
      </c>
      <c r="BI56" s="20">
        <f>IF(BG56&gt;150,0,IF(BA56&gt;180,+BH56/2-(BA56-180),BH56/2))</f>
        <v>0</v>
      </c>
    </row>
    <row r="57" spans="1:61" x14ac:dyDescent="0.45">
      <c r="A57" s="6" t="s">
        <v>245</v>
      </c>
      <c r="B57" s="24">
        <v>27</v>
      </c>
      <c r="C57" s="18">
        <f>B57/B$100</f>
        <v>0.20610687022900764</v>
      </c>
      <c r="D57" s="6" t="s">
        <v>246</v>
      </c>
      <c r="E57" s="24">
        <v>55</v>
      </c>
      <c r="F57" s="6" t="s">
        <v>48</v>
      </c>
      <c r="G57" s="6">
        <v>111</v>
      </c>
      <c r="H57" s="13" t="s">
        <v>588</v>
      </c>
      <c r="I57" s="5" t="s">
        <v>87</v>
      </c>
      <c r="J57" s="5" t="s">
        <v>84</v>
      </c>
      <c r="K57" s="6" t="s">
        <v>26</v>
      </c>
      <c r="L57" s="6">
        <v>1972</v>
      </c>
      <c r="M57" s="7">
        <f t="shared" si="12"/>
        <v>53</v>
      </c>
      <c r="N57" s="5" t="s">
        <v>359</v>
      </c>
      <c r="O57" s="5" t="s">
        <v>290</v>
      </c>
      <c r="P57" s="6" t="s">
        <v>26</v>
      </c>
      <c r="Q57" s="6">
        <v>2004</v>
      </c>
      <c r="R57" s="7">
        <f t="shared" si="13"/>
        <v>21</v>
      </c>
      <c r="S57" s="31">
        <v>1</v>
      </c>
      <c r="T57" s="26">
        <v>1</v>
      </c>
      <c r="U57" s="7" t="str">
        <f>IF(M57&lt;50," ",IF(R57&lt;50," ","Yes"))</f>
        <v xml:space="preserve"> </v>
      </c>
      <c r="V57" s="7" t="str">
        <f>IF($M57&gt;26," ",IF($R57&gt;26," ",IF(M57+R57=0," ","Yes")))</f>
        <v xml:space="preserve"> </v>
      </c>
      <c r="W57" s="7" t="str">
        <f>IF($M57&gt;22," ",IF($R57&gt;22," ",IF($M57+$R57=0," ","Yes")))</f>
        <v xml:space="preserve"> </v>
      </c>
      <c r="X57" s="7" t="str">
        <f>IF(I57=N57,"Yes"," ")</f>
        <v xml:space="preserve"> </v>
      </c>
      <c r="Y57" s="7"/>
      <c r="Z57" s="7" t="str">
        <f>IF(K57="F",IF(P57="F","Yes"," ")," ")</f>
        <v xml:space="preserve"> </v>
      </c>
      <c r="AA57" s="7" t="str">
        <f>IF(K57="M",IF($P57="M","Yes"," ")," ")</f>
        <v>Yes</v>
      </c>
      <c r="AB57" s="7" t="str">
        <f t="shared" si="14"/>
        <v xml:space="preserve"> </v>
      </c>
      <c r="AC57" s="7"/>
      <c r="AD57" s="7" t="str">
        <f t="shared" si="15"/>
        <v xml:space="preserve"> </v>
      </c>
      <c r="AE57" s="7" t="str">
        <f t="shared" si="16"/>
        <v xml:space="preserve"> </v>
      </c>
      <c r="AF57" s="7">
        <f>IF($V57="Yes",2,IF($R57&lt;26,1,IF($M57&lt;26,1," ")))</f>
        <v>1</v>
      </c>
      <c r="AG57" s="7">
        <f>IF($V57="Yes",2,IF($R57&lt;23,1,IF($M57&lt;23,1," ")))</f>
        <v>1</v>
      </c>
      <c r="AH57" s="12" t="s">
        <v>858</v>
      </c>
      <c r="AI57" s="6" t="s">
        <v>499</v>
      </c>
      <c r="AJ57" s="5" t="s">
        <v>161</v>
      </c>
      <c r="AK57" s="5" t="s">
        <v>44</v>
      </c>
      <c r="AL57" s="6">
        <v>2022</v>
      </c>
      <c r="AM57" s="7">
        <f t="shared" si="17"/>
        <v>3</v>
      </c>
      <c r="AN57" s="6" t="s">
        <v>219</v>
      </c>
      <c r="AO57" s="6" t="s">
        <v>219</v>
      </c>
      <c r="AP57" s="6">
        <v>1459</v>
      </c>
      <c r="AQ57" s="5" t="s">
        <v>161</v>
      </c>
      <c r="AR57" s="5" t="s">
        <v>219</v>
      </c>
      <c r="AS57" s="6">
        <v>2022</v>
      </c>
      <c r="AT57" s="6" t="s">
        <v>30</v>
      </c>
      <c r="AU57" s="5" t="s">
        <v>161</v>
      </c>
      <c r="AV57" s="5" t="s">
        <v>219</v>
      </c>
      <c r="AW57" s="6">
        <v>2022</v>
      </c>
      <c r="AX57" s="5" t="s">
        <v>161</v>
      </c>
      <c r="AY57" s="5" t="s">
        <v>589</v>
      </c>
      <c r="AZ57" s="6">
        <v>2024</v>
      </c>
      <c r="BA57" s="6">
        <v>182.55</v>
      </c>
      <c r="BB57" s="8" t="str">
        <f t="shared" ref="BB57:BB88" si="21">IF(BD57&gt;7,"TOO LIGHT"," ")</f>
        <v xml:space="preserve"> </v>
      </c>
      <c r="BC57" s="7">
        <f t="shared" si="18"/>
        <v>2.5500000000000114</v>
      </c>
      <c r="BD57" s="9">
        <f>IF(BA57&gt;180,0,IF(BA57&gt;0,180-BA57," "))</f>
        <v>0</v>
      </c>
      <c r="BE57" s="6">
        <v>74.45</v>
      </c>
      <c r="BF57" s="6">
        <v>79.400000000000006</v>
      </c>
      <c r="BG57" s="10">
        <f t="shared" si="19"/>
        <v>153.85000000000002</v>
      </c>
      <c r="BH57" s="10">
        <f t="shared" si="20"/>
        <v>-3.8500000000000227</v>
      </c>
      <c r="BI57" s="20">
        <f>IF(BG57&gt;150,0,IF(BA57&gt;180,+BH57/2-(BA57-180),BH57/2))</f>
        <v>0</v>
      </c>
    </row>
    <row r="58" spans="1:61" x14ac:dyDescent="0.45">
      <c r="A58" s="6"/>
      <c r="D58" s="6" t="s">
        <v>246</v>
      </c>
      <c r="E58" s="24">
        <v>56</v>
      </c>
      <c r="F58" s="6" t="s">
        <v>47</v>
      </c>
      <c r="G58" s="6">
        <v>99</v>
      </c>
      <c r="H58" s="13" t="s">
        <v>631</v>
      </c>
      <c r="I58" s="5" t="s">
        <v>462</v>
      </c>
      <c r="J58" s="5" t="s">
        <v>463</v>
      </c>
      <c r="K58" s="6" t="s">
        <v>26</v>
      </c>
      <c r="L58" s="6">
        <v>2003</v>
      </c>
      <c r="M58" s="7">
        <f t="shared" si="12"/>
        <v>22</v>
      </c>
      <c r="N58" s="5" t="s">
        <v>464</v>
      </c>
      <c r="O58" s="5" t="s">
        <v>465</v>
      </c>
      <c r="P58" s="6" t="s">
        <v>141</v>
      </c>
      <c r="Q58" s="6">
        <v>2002</v>
      </c>
      <c r="R58" s="7">
        <f t="shared" si="13"/>
        <v>23</v>
      </c>
      <c r="S58" s="31">
        <v>0</v>
      </c>
      <c r="T58" s="26">
        <v>1</v>
      </c>
      <c r="U58" s="7" t="str">
        <f>IF(M58&lt;50," ",IF(R58&lt;50," ","Yes"))</f>
        <v xml:space="preserve"> </v>
      </c>
      <c r="V58" s="7" t="str">
        <f>IF($M58&gt;26," ",IF($R58&gt;26," ",IF(M58+R58=0," ","Yes")))</f>
        <v>Yes</v>
      </c>
      <c r="W58" s="7" t="str">
        <f>IF($M58&gt;22," ",IF($R58&gt;22," ",IF($M58+$R58=0," ","Yes")))</f>
        <v xml:space="preserve"> </v>
      </c>
      <c r="X58" s="7" t="str">
        <f>IF(I58=N58,"Yes"," ")</f>
        <v xml:space="preserve"> </v>
      </c>
      <c r="Z58" s="7" t="str">
        <f>IF(K58="F",IF(P58="F","Yes"," ")," ")</f>
        <v xml:space="preserve"> </v>
      </c>
      <c r="AA58" s="7" t="str">
        <f>IF(K58="M",IF($P58="M","Yes"," ")," ")</f>
        <v xml:space="preserve"> </v>
      </c>
      <c r="AB58" s="7" t="str">
        <f t="shared" si="14"/>
        <v>Yes</v>
      </c>
      <c r="AC58" s="7"/>
      <c r="AD58" s="7" t="str">
        <f t="shared" si="15"/>
        <v xml:space="preserve"> </v>
      </c>
      <c r="AE58" s="7" t="str">
        <f t="shared" si="16"/>
        <v xml:space="preserve"> </v>
      </c>
      <c r="AF58" s="7">
        <f>IF($V58="Yes",2,IF($R58&lt;26,1,IF($M58&lt;26,1," ")))</f>
        <v>2</v>
      </c>
      <c r="AG58" s="7">
        <f>IF($V58="Yes",2,IF($R58&lt;23,1,IF($M58&lt;23,1," ")))</f>
        <v>2</v>
      </c>
      <c r="AH58" s="12" t="s">
        <v>309</v>
      </c>
      <c r="AI58" s="6" t="s">
        <v>499</v>
      </c>
      <c r="AJ58" s="5" t="s">
        <v>27</v>
      </c>
      <c r="AK58" s="5" t="s">
        <v>853</v>
      </c>
      <c r="AL58" s="6">
        <v>2012</v>
      </c>
      <c r="AM58" s="7">
        <f t="shared" si="17"/>
        <v>13</v>
      </c>
      <c r="AN58" s="6" t="s">
        <v>219</v>
      </c>
      <c r="AO58" s="6" t="s">
        <v>219</v>
      </c>
      <c r="AP58" s="6">
        <v>469</v>
      </c>
      <c r="AQ58" s="5" t="s">
        <v>311</v>
      </c>
      <c r="AR58" s="5" t="s">
        <v>219</v>
      </c>
      <c r="AS58" s="6">
        <v>2020</v>
      </c>
      <c r="AT58" s="6" t="s">
        <v>30</v>
      </c>
      <c r="AU58" s="5" t="s">
        <v>229</v>
      </c>
      <c r="AV58" s="5" t="s">
        <v>632</v>
      </c>
      <c r="AW58" s="6">
        <v>2024</v>
      </c>
      <c r="AX58" s="5" t="s">
        <v>229</v>
      </c>
      <c r="AY58" s="5" t="s">
        <v>810</v>
      </c>
      <c r="AZ58" s="6">
        <v>2021</v>
      </c>
      <c r="BA58" s="6">
        <v>180</v>
      </c>
      <c r="BB58" s="8" t="str">
        <f t="shared" si="21"/>
        <v xml:space="preserve"> </v>
      </c>
      <c r="BC58" s="7">
        <f t="shared" si="18"/>
        <v>0</v>
      </c>
      <c r="BD58" s="9">
        <f>IF(BA58&gt;180,0,IF(BA58&gt;0,180-BA58," "))</f>
        <v>0</v>
      </c>
      <c r="BE58" s="6">
        <v>93.7</v>
      </c>
      <c r="BF58" s="6">
        <v>62.2</v>
      </c>
      <c r="BG58" s="20">
        <f t="shared" si="19"/>
        <v>155.9</v>
      </c>
      <c r="BH58" s="20">
        <f t="shared" si="20"/>
        <v>-5.9000000000000057</v>
      </c>
      <c r="BI58" s="20">
        <f>IF(BG58&gt;150,0,IF(BA58&gt;180,+BH58/2-(BA58-180),BH58/2))</f>
        <v>0</v>
      </c>
    </row>
    <row r="59" spans="1:61" x14ac:dyDescent="0.45">
      <c r="A59" s="6" t="s">
        <v>246</v>
      </c>
      <c r="B59" s="24">
        <v>86</v>
      </c>
      <c r="C59" s="18">
        <f>B59/B$100</f>
        <v>0.65648854961832059</v>
      </c>
      <c r="D59" s="6" t="s">
        <v>246</v>
      </c>
      <c r="E59" s="24">
        <v>57</v>
      </c>
      <c r="F59" s="6" t="s">
        <v>52</v>
      </c>
      <c r="G59" s="6">
        <v>21</v>
      </c>
      <c r="H59" s="13" t="s">
        <v>523</v>
      </c>
      <c r="I59" s="5" t="s">
        <v>147</v>
      </c>
      <c r="J59" s="5" t="s">
        <v>148</v>
      </c>
      <c r="K59" s="6" t="s">
        <v>141</v>
      </c>
      <c r="L59" s="6">
        <v>1980</v>
      </c>
      <c r="M59" s="7">
        <f t="shared" si="12"/>
        <v>45</v>
      </c>
      <c r="N59" s="5" t="s">
        <v>149</v>
      </c>
      <c r="O59" s="5" t="s">
        <v>150</v>
      </c>
      <c r="P59" s="6" t="s">
        <v>26</v>
      </c>
      <c r="Q59" s="6">
        <v>1965</v>
      </c>
      <c r="R59" s="7">
        <f t="shared" si="13"/>
        <v>60</v>
      </c>
      <c r="S59" s="31">
        <v>2</v>
      </c>
      <c r="T59" s="26">
        <v>0</v>
      </c>
      <c r="U59" s="7" t="str">
        <f>IF(M59&lt;50," ",IF(R59&lt;50," ","Yes"))</f>
        <v xml:space="preserve"> </v>
      </c>
      <c r="V59" s="7" t="str">
        <f>IF($M59&gt;26," ",IF($R59&gt;26," ",IF(M59+R59=0," ","Yes")))</f>
        <v xml:space="preserve"> </v>
      </c>
      <c r="W59" s="7" t="str">
        <f>IF($M59&gt;22," ",IF($R59&gt;22," ",IF($M59+$R59=0," ","Yes")))</f>
        <v xml:space="preserve"> </v>
      </c>
      <c r="X59" s="7" t="str">
        <f>IF(I59=N59,"Yes"," ")</f>
        <v xml:space="preserve"> </v>
      </c>
      <c r="Z59" s="7" t="str">
        <f>IF(K59="F",IF(P59="F","Yes"," ")," ")</f>
        <v xml:space="preserve"> </v>
      </c>
      <c r="AA59" s="7" t="str">
        <f>IF(K59="M",IF($P59="M","Yes"," ")," ")</f>
        <v xml:space="preserve"> </v>
      </c>
      <c r="AB59" s="7" t="str">
        <f t="shared" si="14"/>
        <v>Yes</v>
      </c>
      <c r="AC59" s="7"/>
      <c r="AD59" s="7" t="str">
        <f t="shared" si="15"/>
        <v>Yes</v>
      </c>
      <c r="AE59" s="7" t="str">
        <f t="shared" si="16"/>
        <v xml:space="preserve"> </v>
      </c>
      <c r="AF59" s="7" t="str">
        <f>IF($V59="Yes",2,IF($R59&lt;26,1,IF($M59&lt;26,1," ")))</f>
        <v xml:space="preserve"> </v>
      </c>
      <c r="AG59" s="7" t="str">
        <f>IF($V59="Yes",2,IF($R59&lt;23,1,IF($M59&lt;23,1," ")))</f>
        <v xml:space="preserve"> </v>
      </c>
      <c r="AH59" s="12" t="s">
        <v>309</v>
      </c>
      <c r="AI59" s="6" t="s">
        <v>499</v>
      </c>
      <c r="AJ59" s="5" t="s">
        <v>224</v>
      </c>
      <c r="AK59" s="5" t="s">
        <v>39</v>
      </c>
      <c r="AL59" s="6">
        <v>2021</v>
      </c>
      <c r="AM59" s="7">
        <f t="shared" si="17"/>
        <v>4</v>
      </c>
      <c r="AN59" s="6" t="s">
        <v>524</v>
      </c>
      <c r="AO59" s="6" t="s">
        <v>219</v>
      </c>
      <c r="AP59" s="6">
        <v>1299</v>
      </c>
      <c r="AQ59" s="5" t="s">
        <v>229</v>
      </c>
      <c r="AR59" s="19" t="s">
        <v>525</v>
      </c>
      <c r="AS59" s="6">
        <v>2024</v>
      </c>
      <c r="AT59" s="6" t="s">
        <v>30</v>
      </c>
      <c r="AU59" s="5" t="s">
        <v>229</v>
      </c>
      <c r="AV59" s="5" t="s">
        <v>526</v>
      </c>
      <c r="AW59" s="6">
        <v>2024</v>
      </c>
      <c r="AX59" s="5" t="s">
        <v>231</v>
      </c>
      <c r="AY59" s="5" t="s">
        <v>219</v>
      </c>
      <c r="AZ59" s="6">
        <v>2021</v>
      </c>
      <c r="BA59" s="6">
        <v>185.25</v>
      </c>
      <c r="BB59" s="8" t="str">
        <f t="shared" si="21"/>
        <v xml:space="preserve"> </v>
      </c>
      <c r="BC59" s="7">
        <f t="shared" si="18"/>
        <v>5.25</v>
      </c>
      <c r="BD59" s="9">
        <f>IF(BA59&gt;180,0,IF(BA59&gt;0,180-BA59," "))</f>
        <v>0</v>
      </c>
      <c r="BE59" s="6">
        <v>68.5</v>
      </c>
      <c r="BF59" s="6">
        <v>80.75</v>
      </c>
      <c r="BG59" s="10">
        <f t="shared" si="19"/>
        <v>149.25</v>
      </c>
      <c r="BH59" s="10">
        <f t="shared" si="20"/>
        <v>0.75</v>
      </c>
      <c r="BI59" s="20">
        <f>IF(BG59&gt;150,0,IF(BA59&gt;180,+BH59/2-(BA59-180),BH59/2))</f>
        <v>-4.875</v>
      </c>
    </row>
    <row r="60" spans="1:61" x14ac:dyDescent="0.45">
      <c r="A60" s="6"/>
      <c r="D60" s="6" t="s">
        <v>246</v>
      </c>
      <c r="E60" s="24">
        <v>58</v>
      </c>
      <c r="F60" s="6" t="s">
        <v>47</v>
      </c>
      <c r="G60" s="6">
        <v>8001</v>
      </c>
      <c r="H60" s="13" t="s">
        <v>633</v>
      </c>
      <c r="I60" s="5" t="s">
        <v>445</v>
      </c>
      <c r="J60" s="5" t="s">
        <v>446</v>
      </c>
      <c r="K60" s="6" t="s">
        <v>26</v>
      </c>
      <c r="L60" s="6">
        <v>1990</v>
      </c>
      <c r="M60" s="7">
        <f t="shared" si="12"/>
        <v>35</v>
      </c>
      <c r="N60" s="5" t="s">
        <v>447</v>
      </c>
      <c r="O60" s="5" t="s">
        <v>448</v>
      </c>
      <c r="P60" s="6" t="s">
        <v>141</v>
      </c>
      <c r="Q60" s="6">
        <v>1971</v>
      </c>
      <c r="R60" s="7">
        <f t="shared" si="13"/>
        <v>54</v>
      </c>
      <c r="S60" s="31">
        <v>0</v>
      </c>
      <c r="T60" s="26">
        <v>1</v>
      </c>
      <c r="U60" s="7" t="str">
        <f>IF(M60&lt;50," ",IF(R60&lt;50," ","Yes"))</f>
        <v xml:space="preserve"> </v>
      </c>
      <c r="V60" s="7" t="str">
        <f>IF($M60&gt;26," ",IF($R60&gt;26," ",IF(M60+R60=0," ","Yes")))</f>
        <v xml:space="preserve"> </v>
      </c>
      <c r="W60" s="7" t="str">
        <f>IF($M60&gt;22," ",IF($R60&gt;22," ",IF($M60+$R60=0," ","Yes")))</f>
        <v xml:space="preserve"> </v>
      </c>
      <c r="X60" s="7" t="str">
        <f>IF(I60=N60,"Yes"," ")</f>
        <v xml:space="preserve"> </v>
      </c>
      <c r="Z60" s="7" t="str">
        <f>IF(K60="F",IF(P60="F","Yes"," ")," ")</f>
        <v xml:space="preserve"> </v>
      </c>
      <c r="AA60" s="7" t="str">
        <f>IF(K60="M",IF($P60="M","Yes"," ")," ")</f>
        <v xml:space="preserve"> </v>
      </c>
      <c r="AB60" s="7" t="str">
        <f t="shared" si="14"/>
        <v>Yes</v>
      </c>
      <c r="AC60" s="7"/>
      <c r="AD60" s="7" t="str">
        <f t="shared" si="15"/>
        <v xml:space="preserve"> </v>
      </c>
      <c r="AE60" s="7" t="str">
        <f t="shared" si="16"/>
        <v xml:space="preserve"> </v>
      </c>
      <c r="AF60" s="7" t="str">
        <f>IF($V60="Yes",2,IF($R60&lt;26,1,IF($M60&lt;26,1," ")))</f>
        <v xml:space="preserve"> </v>
      </c>
      <c r="AG60" s="7" t="str">
        <f>IF($V60="Yes",2,IF($R60&lt;23,1,IF($M60&lt;23,1," ")))</f>
        <v xml:space="preserve"> </v>
      </c>
      <c r="AH60" s="12" t="s">
        <v>309</v>
      </c>
      <c r="AI60" s="6" t="s">
        <v>499</v>
      </c>
      <c r="AJ60" s="5" t="s">
        <v>161</v>
      </c>
      <c r="AK60" s="5" t="s">
        <v>44</v>
      </c>
      <c r="AL60" s="6">
        <v>2022</v>
      </c>
      <c r="AM60" s="7">
        <f t="shared" si="17"/>
        <v>3</v>
      </c>
      <c r="AN60" s="6" t="s">
        <v>309</v>
      </c>
      <c r="AO60" s="6" t="s">
        <v>309</v>
      </c>
      <c r="AQ60" s="5" t="s">
        <v>161</v>
      </c>
      <c r="AR60" s="5" t="s">
        <v>642</v>
      </c>
      <c r="AS60" s="6">
        <v>2024</v>
      </c>
      <c r="AT60" s="6" t="s">
        <v>30</v>
      </c>
      <c r="AU60" s="5" t="s">
        <v>161</v>
      </c>
      <c r="AV60" s="5" t="s">
        <v>219</v>
      </c>
      <c r="AW60" s="6">
        <v>2022</v>
      </c>
      <c r="AX60" s="5" t="s">
        <v>161</v>
      </c>
      <c r="AY60" s="5" t="s">
        <v>643</v>
      </c>
      <c r="AZ60" s="6">
        <v>2022</v>
      </c>
      <c r="BA60" s="6">
        <v>181.85</v>
      </c>
      <c r="BB60" s="8" t="str">
        <f t="shared" si="21"/>
        <v xml:space="preserve"> </v>
      </c>
      <c r="BC60" s="7">
        <f t="shared" si="18"/>
        <v>1.8499999999999943</v>
      </c>
      <c r="BD60" s="9">
        <f>IF(BA60&gt;180,0,IF(BA60&gt;0,180-BA60," "))</f>
        <v>0</v>
      </c>
      <c r="BE60" s="6">
        <v>74.599999999999994</v>
      </c>
      <c r="BF60" s="6">
        <v>69.3</v>
      </c>
      <c r="BG60" s="20">
        <f t="shared" si="19"/>
        <v>143.89999999999998</v>
      </c>
      <c r="BH60" s="20">
        <f t="shared" si="20"/>
        <v>6.1000000000000227</v>
      </c>
      <c r="BI60" s="20">
        <f>IF(BG60&gt;150,0,IF(BA60&gt;180,+BH60/2-(BA60-180),BH60/2))</f>
        <v>1.2000000000000171</v>
      </c>
    </row>
    <row r="61" spans="1:61" x14ac:dyDescent="0.45">
      <c r="A61" s="6" t="s">
        <v>245</v>
      </c>
      <c r="B61" s="24">
        <v>49</v>
      </c>
      <c r="C61" s="18">
        <f>B61/B$100</f>
        <v>0.37404580152671757</v>
      </c>
      <c r="D61" s="6" t="s">
        <v>246</v>
      </c>
      <c r="E61" s="24">
        <v>59</v>
      </c>
      <c r="F61" s="6" t="s">
        <v>52</v>
      </c>
      <c r="G61" s="6">
        <v>20</v>
      </c>
      <c r="H61" s="13" t="s">
        <v>758</v>
      </c>
      <c r="I61" s="5" t="s">
        <v>99</v>
      </c>
      <c r="J61" s="5" t="s">
        <v>100</v>
      </c>
      <c r="K61" s="6" t="s">
        <v>26</v>
      </c>
      <c r="L61" s="6">
        <v>1971</v>
      </c>
      <c r="M61" s="7">
        <f t="shared" si="12"/>
        <v>54</v>
      </c>
      <c r="N61" s="5" t="s">
        <v>759</v>
      </c>
      <c r="O61" s="5" t="s">
        <v>268</v>
      </c>
      <c r="P61" s="6" t="s">
        <v>26</v>
      </c>
      <c r="Q61" s="6">
        <v>2003</v>
      </c>
      <c r="R61" s="7">
        <f t="shared" si="13"/>
        <v>22</v>
      </c>
      <c r="S61" s="31">
        <v>1</v>
      </c>
      <c r="T61" s="26">
        <v>1</v>
      </c>
      <c r="U61" s="7" t="str">
        <f>IF(M61&lt;50," ",IF(R61&lt;50," ","Yes"))</f>
        <v xml:space="preserve"> </v>
      </c>
      <c r="V61" s="7" t="str">
        <f>IF($M61&gt;26," ",IF($R61&gt;26," ",IF(M61+R61=0," ","Yes")))</f>
        <v xml:space="preserve"> </v>
      </c>
      <c r="W61" s="7" t="str">
        <f>IF($M61&gt;22," ",IF($R61&gt;22," ",IF($M61+$R61=0," ","Yes")))</f>
        <v xml:space="preserve"> </v>
      </c>
      <c r="X61" s="7" t="str">
        <f>IF(I61=N61,"Yes"," ")</f>
        <v xml:space="preserve"> </v>
      </c>
      <c r="Y61" s="7"/>
      <c r="Z61" s="7" t="str">
        <f>IF(K61="F",IF(P61="F","Yes"," ")," ")</f>
        <v xml:space="preserve"> </v>
      </c>
      <c r="AA61" s="7" t="str">
        <f>IF(K61="M",IF($P61="M","Yes"," ")," ")</f>
        <v>Yes</v>
      </c>
      <c r="AB61" s="7" t="str">
        <f t="shared" si="14"/>
        <v xml:space="preserve"> </v>
      </c>
      <c r="AC61" s="7"/>
      <c r="AD61" s="7" t="str">
        <f t="shared" si="15"/>
        <v xml:space="preserve"> </v>
      </c>
      <c r="AE61" s="7" t="str">
        <f t="shared" si="16"/>
        <v xml:space="preserve"> </v>
      </c>
      <c r="AF61" s="7">
        <f>IF($V61="Yes",2,IF($R61&lt;26,1,IF($M61&lt;26,1," ")))</f>
        <v>1</v>
      </c>
      <c r="AG61" s="7">
        <f>IF($V61="Yes",2,IF($R61&lt;23,1,IF($M61&lt;23,1," ")))</f>
        <v>1</v>
      </c>
      <c r="AH61" s="12" t="s">
        <v>858</v>
      </c>
      <c r="AI61" s="6" t="s">
        <v>499</v>
      </c>
      <c r="AJ61" s="5" t="s">
        <v>224</v>
      </c>
      <c r="AK61" s="5" t="s">
        <v>39</v>
      </c>
      <c r="AL61" s="6">
        <v>2024</v>
      </c>
      <c r="AM61" s="7">
        <f t="shared" si="17"/>
        <v>1</v>
      </c>
      <c r="AN61" s="6" t="s">
        <v>760</v>
      </c>
      <c r="AO61" s="6" t="s">
        <v>761</v>
      </c>
      <c r="AP61" s="6">
        <v>1390</v>
      </c>
      <c r="AQ61" s="5" t="s">
        <v>229</v>
      </c>
      <c r="AR61" s="5" t="s">
        <v>219</v>
      </c>
      <c r="AS61" s="6">
        <v>2021</v>
      </c>
      <c r="AT61" s="6" t="s">
        <v>30</v>
      </c>
      <c r="AU61" s="5" t="s">
        <v>229</v>
      </c>
      <c r="AV61" s="5" t="s">
        <v>219</v>
      </c>
      <c r="AW61" s="6">
        <v>2022</v>
      </c>
      <c r="AX61" s="5" t="s">
        <v>231</v>
      </c>
      <c r="AY61" s="5" t="s">
        <v>762</v>
      </c>
      <c r="AZ61" s="6">
        <v>2025</v>
      </c>
      <c r="BA61" s="6">
        <v>176.9</v>
      </c>
      <c r="BB61" s="8" t="str">
        <f t="shared" si="21"/>
        <v xml:space="preserve"> </v>
      </c>
      <c r="BC61" s="7">
        <f t="shared" si="18"/>
        <v>0</v>
      </c>
      <c r="BD61" s="9">
        <f>IF(BA61&gt;180,0,IF(BA61&gt;0,180-BA61," "))</f>
        <v>3.0999999999999943</v>
      </c>
      <c r="BE61" s="6">
        <v>71.3</v>
      </c>
      <c r="BF61" s="6">
        <v>79.400000000000006</v>
      </c>
      <c r="BG61" s="10">
        <f t="shared" si="19"/>
        <v>150.69999999999999</v>
      </c>
      <c r="BH61" s="10">
        <f t="shared" si="20"/>
        <v>-0.69999999999998863</v>
      </c>
      <c r="BI61" s="20">
        <f>IF(BG61&gt;150,0,IF(BA61&gt;180,+BH61/2-(BA61-180),BH61/2))</f>
        <v>0</v>
      </c>
    </row>
    <row r="62" spans="1:61" x14ac:dyDescent="0.45">
      <c r="A62" s="6" t="s">
        <v>246</v>
      </c>
      <c r="B62" s="24">
        <v>112</v>
      </c>
      <c r="C62" s="18">
        <f>B62/B$100</f>
        <v>0.85496183206106868</v>
      </c>
      <c r="D62" s="6" t="s">
        <v>246</v>
      </c>
      <c r="E62" s="24">
        <v>60</v>
      </c>
      <c r="F62" s="6" t="s">
        <v>52</v>
      </c>
      <c r="G62" s="6">
        <v>121</v>
      </c>
      <c r="H62" s="13" t="s">
        <v>755</v>
      </c>
      <c r="I62" s="5" t="s">
        <v>128</v>
      </c>
      <c r="J62" s="5" t="s">
        <v>129</v>
      </c>
      <c r="K62" s="6" t="s">
        <v>26</v>
      </c>
      <c r="L62" s="6">
        <v>1988</v>
      </c>
      <c r="M62" s="7">
        <f t="shared" si="12"/>
        <v>37</v>
      </c>
      <c r="N62" s="5" t="s">
        <v>130</v>
      </c>
      <c r="O62" s="5" t="s">
        <v>131</v>
      </c>
      <c r="P62" s="6" t="s">
        <v>141</v>
      </c>
      <c r="Q62" s="6">
        <v>1990</v>
      </c>
      <c r="R62" s="7">
        <f t="shared" si="13"/>
        <v>35</v>
      </c>
      <c r="S62" s="31">
        <v>2</v>
      </c>
      <c r="T62" s="26">
        <v>0</v>
      </c>
      <c r="U62" s="7" t="str">
        <f>IF(M62&lt;50," ",IF(R62&lt;50," ","Yes"))</f>
        <v xml:space="preserve"> </v>
      </c>
      <c r="V62" s="7" t="str">
        <f>IF($M62&gt;26," ",IF($R62&gt;26," ",IF(M62+R62=0," ","Yes")))</f>
        <v xml:space="preserve"> </v>
      </c>
      <c r="W62" s="7" t="str">
        <f>IF($M62&gt;22," ",IF($R62&gt;22," ",IF($M62+$R62=0," ","Yes")))</f>
        <v xml:space="preserve"> </v>
      </c>
      <c r="X62" s="7" t="str">
        <f>IF(I62=N62,"Yes"," ")</f>
        <v xml:space="preserve"> </v>
      </c>
      <c r="Z62" s="7" t="str">
        <f>IF(K62="F",IF(P62="F","Yes"," ")," ")</f>
        <v xml:space="preserve"> </v>
      </c>
      <c r="AA62" s="7" t="str">
        <f>IF(K62="M",IF($P62="M","Yes"," ")," ")</f>
        <v xml:space="preserve"> </v>
      </c>
      <c r="AB62" s="7" t="str">
        <f t="shared" si="14"/>
        <v>Yes</v>
      </c>
      <c r="AC62" s="7"/>
      <c r="AD62" s="7" t="str">
        <f t="shared" si="15"/>
        <v xml:space="preserve"> </v>
      </c>
      <c r="AE62" s="7" t="str">
        <f t="shared" si="16"/>
        <v xml:space="preserve"> </v>
      </c>
      <c r="AF62" s="7" t="str">
        <f>IF($V62="Yes",2,IF($R62&lt;26,1,IF($M62&lt;26,1," ")))</f>
        <v xml:space="preserve"> </v>
      </c>
      <c r="AG62" s="7" t="str">
        <f>IF($V62="Yes",2,IF($R62&lt;23,1,IF($M62&lt;23,1," ")))</f>
        <v xml:space="preserve"> </v>
      </c>
      <c r="AH62" s="12" t="s">
        <v>309</v>
      </c>
      <c r="AI62" s="6" t="s">
        <v>499</v>
      </c>
      <c r="AJ62" s="5" t="s">
        <v>224</v>
      </c>
      <c r="AK62" s="5" t="s">
        <v>39</v>
      </c>
      <c r="AL62" s="6">
        <v>2019</v>
      </c>
      <c r="AM62" s="7">
        <f t="shared" si="17"/>
        <v>6</v>
      </c>
      <c r="AN62" s="6" t="s">
        <v>219</v>
      </c>
      <c r="AO62" s="6" t="s">
        <v>219</v>
      </c>
      <c r="AP62" s="6">
        <v>1201</v>
      </c>
      <c r="AQ62" s="5" t="s">
        <v>229</v>
      </c>
      <c r="AR62" s="5" t="s">
        <v>756</v>
      </c>
      <c r="AS62" s="6">
        <v>2024</v>
      </c>
      <c r="AT62" s="6" t="s">
        <v>30</v>
      </c>
      <c r="AU62" s="5" t="s">
        <v>229</v>
      </c>
      <c r="AV62" s="5" t="s">
        <v>757</v>
      </c>
      <c r="AW62" s="6">
        <v>2025</v>
      </c>
      <c r="AX62" s="5" t="s">
        <v>231</v>
      </c>
      <c r="AY62" s="5" t="s">
        <v>219</v>
      </c>
      <c r="AZ62" s="6">
        <v>2023</v>
      </c>
      <c r="BA62" s="6">
        <v>182.8</v>
      </c>
      <c r="BB62" s="8" t="str">
        <f t="shared" si="21"/>
        <v xml:space="preserve"> </v>
      </c>
      <c r="BC62" s="7">
        <f t="shared" si="18"/>
        <v>2.8000000000000114</v>
      </c>
      <c r="BD62" s="9">
        <f>IF(BA62&gt;180,0,IF(BA62&gt;0,180-BA62," "))</f>
        <v>0</v>
      </c>
      <c r="BE62" s="6">
        <v>91</v>
      </c>
      <c r="BF62" s="6">
        <v>66.099999999999994</v>
      </c>
      <c r="BG62" s="20">
        <f t="shared" si="19"/>
        <v>157.1</v>
      </c>
      <c r="BH62" s="10">
        <f t="shared" si="20"/>
        <v>-7.0999999999999943</v>
      </c>
      <c r="BI62" s="20">
        <f>IF(BG62&gt;150,0,IF(BA62&gt;180,+BH62/2-(BA62-180),BH62/2))</f>
        <v>0</v>
      </c>
    </row>
    <row r="63" spans="1:61" x14ac:dyDescent="0.45">
      <c r="A63" s="6"/>
      <c r="D63" s="6" t="s">
        <v>246</v>
      </c>
      <c r="E63" s="24">
        <v>61</v>
      </c>
      <c r="F63" s="6" t="s">
        <v>72</v>
      </c>
      <c r="G63" s="6">
        <v>2812</v>
      </c>
      <c r="H63" s="13" t="s">
        <v>733</v>
      </c>
      <c r="I63" s="5" t="s">
        <v>365</v>
      </c>
      <c r="J63" s="5" t="s">
        <v>366</v>
      </c>
      <c r="K63" s="6" t="s">
        <v>141</v>
      </c>
      <c r="L63" s="6">
        <v>1999</v>
      </c>
      <c r="M63" s="7">
        <f t="shared" si="12"/>
        <v>26</v>
      </c>
      <c r="N63" s="5" t="s">
        <v>365</v>
      </c>
      <c r="O63" s="5" t="s">
        <v>367</v>
      </c>
      <c r="P63" s="6" t="s">
        <v>26</v>
      </c>
      <c r="Q63" s="6">
        <v>1969</v>
      </c>
      <c r="R63" s="7">
        <f t="shared" si="13"/>
        <v>56</v>
      </c>
      <c r="S63" s="31">
        <v>0</v>
      </c>
      <c r="T63" s="26">
        <v>0</v>
      </c>
      <c r="U63" s="7" t="str">
        <f>IF(M63&lt;50," ",IF(R63&lt;50," ","Yes"))</f>
        <v xml:space="preserve"> </v>
      </c>
      <c r="V63" s="7" t="str">
        <f>IF($M63&gt;26," ",IF($R63&gt;26," ",IF(M63+R63=0," ","Yes")))</f>
        <v xml:space="preserve"> </v>
      </c>
      <c r="W63" s="7" t="str">
        <f>IF($M63&gt;22," ",IF($R63&gt;22," ",IF($M63+$R63=0," ","Yes")))</f>
        <v xml:space="preserve"> </v>
      </c>
      <c r="X63" s="7" t="str">
        <f>IF(I63=N63,"Yes"," ")</f>
        <v>Yes</v>
      </c>
      <c r="Y63" s="12" t="s">
        <v>349</v>
      </c>
      <c r="Z63" s="7" t="str">
        <f>IF(K63="F",IF(P63="F","Yes"," ")," ")</f>
        <v xml:space="preserve"> </v>
      </c>
      <c r="AA63" s="7" t="str">
        <f>IF(K63="M",IF($P63="M","Yes"," ")," ")</f>
        <v xml:space="preserve"> </v>
      </c>
      <c r="AB63" s="7" t="str">
        <f t="shared" si="14"/>
        <v>Yes</v>
      </c>
      <c r="AC63" s="7"/>
      <c r="AD63" s="7" t="str">
        <f t="shared" si="15"/>
        <v>Yes</v>
      </c>
      <c r="AE63" s="7" t="str">
        <f t="shared" si="16"/>
        <v xml:space="preserve"> </v>
      </c>
      <c r="AF63" s="7" t="str">
        <f>IF($V63="Yes",2,IF($R63&lt;26,1,IF($M63&lt;26,1," ")))</f>
        <v xml:space="preserve"> </v>
      </c>
      <c r="AG63" s="7" t="str">
        <f>IF($V63="Yes",2,IF($R63&lt;23,1,IF($M63&lt;23,1," ")))</f>
        <v xml:space="preserve"> </v>
      </c>
      <c r="AH63" s="12" t="s">
        <v>309</v>
      </c>
      <c r="AI63" s="6" t="s">
        <v>499</v>
      </c>
      <c r="AJ63" s="5" t="s">
        <v>27</v>
      </c>
      <c r="AK63" s="5" t="s">
        <v>28</v>
      </c>
      <c r="AL63" s="6">
        <v>2025</v>
      </c>
      <c r="AM63" s="7">
        <f t="shared" si="17"/>
        <v>0</v>
      </c>
      <c r="AN63" s="6" t="s">
        <v>734</v>
      </c>
      <c r="AO63" s="6" t="s">
        <v>735</v>
      </c>
      <c r="AP63" s="6">
        <v>1569</v>
      </c>
      <c r="AQ63" s="5" t="s">
        <v>29</v>
      </c>
      <c r="AR63" s="5" t="s">
        <v>736</v>
      </c>
      <c r="AS63" s="6">
        <v>2025</v>
      </c>
      <c r="AT63" s="6" t="s">
        <v>30</v>
      </c>
      <c r="AU63" s="5" t="s">
        <v>29</v>
      </c>
      <c r="AV63" s="5" t="s">
        <v>737</v>
      </c>
      <c r="AW63" s="6">
        <v>2025</v>
      </c>
      <c r="AX63" s="5" t="s">
        <v>29</v>
      </c>
      <c r="AY63" s="5" t="s">
        <v>738</v>
      </c>
      <c r="AZ63" s="6">
        <v>2024</v>
      </c>
      <c r="BA63" s="6">
        <v>180.75</v>
      </c>
      <c r="BB63" s="8" t="str">
        <f t="shared" si="21"/>
        <v xml:space="preserve"> </v>
      </c>
      <c r="BC63" s="7">
        <f t="shared" si="18"/>
        <v>0.75</v>
      </c>
      <c r="BD63" s="9">
        <f>IF(BA63&gt;180,0,IF(BA63&gt;0,180-BA63," "))</f>
        <v>0</v>
      </c>
      <c r="BE63" s="6">
        <v>70.7</v>
      </c>
      <c r="BF63" s="6">
        <v>83.6</v>
      </c>
      <c r="BG63" s="20">
        <f t="shared" si="19"/>
        <v>154.30000000000001</v>
      </c>
      <c r="BH63" s="20">
        <f t="shared" si="20"/>
        <v>-4.3000000000000114</v>
      </c>
      <c r="BI63" s="20">
        <f>IF(BG63&gt;150,0,IF(BA63&gt;180,+BH63/2-(BA63-180),BH63/2))</f>
        <v>0</v>
      </c>
    </row>
    <row r="64" spans="1:61" x14ac:dyDescent="0.45">
      <c r="A64" s="6" t="s">
        <v>245</v>
      </c>
      <c r="B64" s="24">
        <v>65</v>
      </c>
      <c r="C64" s="18">
        <f>B64/B$100</f>
        <v>0.49618320610687022</v>
      </c>
      <c r="D64" s="6" t="s">
        <v>246</v>
      </c>
      <c r="E64" s="24">
        <v>62</v>
      </c>
      <c r="F64" s="6" t="s">
        <v>151</v>
      </c>
      <c r="G64" s="6">
        <v>4</v>
      </c>
      <c r="H64" s="13" t="s">
        <v>284</v>
      </c>
      <c r="I64" s="5" t="s">
        <v>152</v>
      </c>
      <c r="J64" s="5" t="s">
        <v>153</v>
      </c>
      <c r="K64" s="6" t="s">
        <v>26</v>
      </c>
      <c r="L64" s="6">
        <v>1978</v>
      </c>
      <c r="M64" s="7">
        <f t="shared" si="12"/>
        <v>47</v>
      </c>
      <c r="N64" s="5" t="s">
        <v>154</v>
      </c>
      <c r="O64" s="5" t="s">
        <v>155</v>
      </c>
      <c r="P64" s="6" t="s">
        <v>26</v>
      </c>
      <c r="Q64" s="6">
        <v>1967</v>
      </c>
      <c r="R64" s="7">
        <f t="shared" si="13"/>
        <v>58</v>
      </c>
      <c r="S64" s="31">
        <v>2</v>
      </c>
      <c r="T64" s="26">
        <v>0</v>
      </c>
      <c r="U64" s="7" t="str">
        <f>IF(M64&lt;50," ",IF(R64&lt;50," ","Yes"))</f>
        <v xml:space="preserve"> </v>
      </c>
      <c r="V64" s="7" t="str">
        <f>IF($M64&gt;26," ",IF($R64&gt;26," ",IF(M64+R64=0," ","Yes")))</f>
        <v xml:space="preserve"> </v>
      </c>
      <c r="W64" s="7" t="str">
        <f>IF($M64&gt;22," ",IF($R64&gt;22," ",IF($M64+$R64=0," ","Yes")))</f>
        <v xml:space="preserve"> </v>
      </c>
      <c r="X64" s="7" t="str">
        <f>IF(I64=N64,"Yes"," ")</f>
        <v xml:space="preserve"> </v>
      </c>
      <c r="Z64" s="7" t="str">
        <f>IF(K64="F",IF(P64="F","Yes"," ")," ")</f>
        <v xml:space="preserve"> </v>
      </c>
      <c r="AA64" s="7" t="str">
        <f>IF(K64="M",IF($P64="M","Yes"," ")," ")</f>
        <v>Yes</v>
      </c>
      <c r="AB64" s="7" t="str">
        <f t="shared" si="14"/>
        <v xml:space="preserve"> </v>
      </c>
      <c r="AC64" s="7"/>
      <c r="AD64" s="7" t="str">
        <f t="shared" si="15"/>
        <v xml:space="preserve"> </v>
      </c>
      <c r="AE64" s="7" t="str">
        <f t="shared" si="16"/>
        <v xml:space="preserve"> </v>
      </c>
      <c r="AF64" s="7" t="str">
        <f>IF($V64="Yes",2,IF($R64&lt;26,1,IF($M64&lt;26,1," ")))</f>
        <v xml:space="preserve"> </v>
      </c>
      <c r="AG64" s="7" t="str">
        <f>IF($V64="Yes",2,IF($R64&lt;23,1,IF($M64&lt;23,1," ")))</f>
        <v xml:space="preserve"> </v>
      </c>
      <c r="AH64" s="12" t="s">
        <v>309</v>
      </c>
      <c r="AI64" s="6" t="s">
        <v>499</v>
      </c>
      <c r="AJ64" s="5" t="s">
        <v>224</v>
      </c>
      <c r="AK64" s="5" t="s">
        <v>39</v>
      </c>
      <c r="AL64" s="6">
        <v>2019</v>
      </c>
      <c r="AM64" s="7">
        <f t="shared" si="17"/>
        <v>6</v>
      </c>
      <c r="AN64" s="6" t="s">
        <v>309</v>
      </c>
      <c r="AO64" s="6" t="s">
        <v>309</v>
      </c>
      <c r="AP64" s="6">
        <v>1168</v>
      </c>
      <c r="AQ64" s="5" t="s">
        <v>229</v>
      </c>
      <c r="AR64" s="5" t="s">
        <v>819</v>
      </c>
      <c r="AS64" s="6">
        <v>2025</v>
      </c>
      <c r="AT64" s="6" t="s">
        <v>30</v>
      </c>
      <c r="AU64" s="5" t="s">
        <v>229</v>
      </c>
      <c r="AV64" s="5" t="s">
        <v>820</v>
      </c>
      <c r="AW64" s="6">
        <v>2025</v>
      </c>
      <c r="AX64" s="5" t="s">
        <v>229</v>
      </c>
      <c r="AY64" s="5" t="s">
        <v>821</v>
      </c>
      <c r="AZ64" s="6">
        <v>2025</v>
      </c>
      <c r="BA64" s="6">
        <v>191.4</v>
      </c>
      <c r="BB64" s="8" t="str">
        <f t="shared" si="21"/>
        <v xml:space="preserve"> </v>
      </c>
      <c r="BC64" s="7">
        <f t="shared" si="18"/>
        <v>11.400000000000006</v>
      </c>
      <c r="BD64" s="9">
        <f>IF(BA64&gt;180,0,IF(BA64&gt;0,180-BA64," "))</f>
        <v>0</v>
      </c>
      <c r="BE64" s="6">
        <v>69.599999999999994</v>
      </c>
      <c r="BF64" s="6">
        <v>79</v>
      </c>
      <c r="BG64" s="20">
        <f t="shared" si="19"/>
        <v>148.6</v>
      </c>
      <c r="BH64" s="10">
        <f t="shared" si="20"/>
        <v>1.4000000000000057</v>
      </c>
      <c r="BI64" s="20">
        <f>IF(BG64&gt;150,0,IF(BA64&gt;180,+BH64/2-(BA64-180),BH64/2))</f>
        <v>-10.700000000000003</v>
      </c>
    </row>
    <row r="65" spans="1:61" x14ac:dyDescent="0.45">
      <c r="A65" s="6"/>
      <c r="D65" s="6" t="s">
        <v>246</v>
      </c>
      <c r="E65" s="24">
        <v>63</v>
      </c>
      <c r="F65" s="6" t="s">
        <v>52</v>
      </c>
      <c r="G65" s="6">
        <v>340</v>
      </c>
      <c r="H65" s="13" t="s">
        <v>645</v>
      </c>
      <c r="I65" s="5" t="s">
        <v>86</v>
      </c>
      <c r="J65" s="5" t="s">
        <v>84</v>
      </c>
      <c r="K65" s="6" t="s">
        <v>26</v>
      </c>
      <c r="L65" s="6">
        <v>1969</v>
      </c>
      <c r="M65" s="7">
        <f t="shared" si="12"/>
        <v>56</v>
      </c>
      <c r="N65" s="5" t="s">
        <v>86</v>
      </c>
      <c r="O65" s="5" t="s">
        <v>406</v>
      </c>
      <c r="P65" s="6" t="s">
        <v>141</v>
      </c>
      <c r="Q65" s="6">
        <v>2003</v>
      </c>
      <c r="R65" s="7">
        <f t="shared" si="13"/>
        <v>22</v>
      </c>
      <c r="S65" s="31">
        <v>0</v>
      </c>
      <c r="T65" s="26">
        <v>1</v>
      </c>
      <c r="U65" s="7" t="str">
        <f>IF(M65&lt;50," ",IF(R65&lt;50," ","Yes"))</f>
        <v xml:space="preserve"> </v>
      </c>
      <c r="V65" s="7" t="str">
        <f>IF($M65&gt;26," ",IF($R65&gt;26," ",IF(M65+R65=0," ","Yes")))</f>
        <v xml:space="preserve"> </v>
      </c>
      <c r="W65" s="7" t="str">
        <f>IF($M65&gt;22," ",IF($R65&gt;22," ",IF($M65+$R65=0," ","Yes")))</f>
        <v xml:space="preserve"> </v>
      </c>
      <c r="X65" s="7" t="str">
        <f>IF(I65=N65,"Yes"," ")</f>
        <v>Yes</v>
      </c>
      <c r="Y65" s="12" t="s">
        <v>349</v>
      </c>
      <c r="Z65" s="7" t="str">
        <f>IF(K65="F",IF(P65="F","Yes"," ")," ")</f>
        <v xml:space="preserve"> </v>
      </c>
      <c r="AA65" s="7" t="str">
        <f>IF(K65="M",IF($P65="M","Yes"," ")," ")</f>
        <v xml:space="preserve"> </v>
      </c>
      <c r="AB65" s="7" t="str">
        <f t="shared" si="14"/>
        <v>Yes</v>
      </c>
      <c r="AC65" s="7"/>
      <c r="AD65" s="7" t="str">
        <f t="shared" si="15"/>
        <v xml:space="preserve"> </v>
      </c>
      <c r="AE65" s="7" t="str">
        <f t="shared" si="16"/>
        <v xml:space="preserve"> </v>
      </c>
      <c r="AF65" s="7">
        <f>IF($V65="Yes",2,IF($R65&lt;26,1,IF($M65&lt;26,1," ")))</f>
        <v>1</v>
      </c>
      <c r="AG65" s="7">
        <f>IF($V65="Yes",2,IF($R65&lt;23,1,IF($M65&lt;23,1," ")))</f>
        <v>1</v>
      </c>
      <c r="AH65" s="12" t="s">
        <v>859</v>
      </c>
      <c r="AI65" s="6" t="s">
        <v>219</v>
      </c>
      <c r="AJ65" s="5" t="s">
        <v>41</v>
      </c>
      <c r="AK65" s="5" t="s">
        <v>239</v>
      </c>
      <c r="AL65" s="6">
        <v>2017</v>
      </c>
      <c r="AM65" s="7">
        <f t="shared" si="17"/>
        <v>8</v>
      </c>
      <c r="AN65" s="6" t="s">
        <v>219</v>
      </c>
      <c r="AO65" s="6" t="s">
        <v>219</v>
      </c>
      <c r="AP65" s="6">
        <v>1091</v>
      </c>
      <c r="AQ65" s="5" t="s">
        <v>229</v>
      </c>
      <c r="AR65" s="5" t="s">
        <v>219</v>
      </c>
      <c r="AS65" s="6">
        <v>2020</v>
      </c>
      <c r="AT65" s="6" t="s">
        <v>30</v>
      </c>
      <c r="AU65" s="5" t="s">
        <v>229</v>
      </c>
      <c r="AV65" s="5" t="s">
        <v>219</v>
      </c>
      <c r="AW65" s="6">
        <v>2020</v>
      </c>
      <c r="AX65" s="5" t="s">
        <v>229</v>
      </c>
      <c r="AY65" s="5" t="s">
        <v>219</v>
      </c>
      <c r="AZ65" s="6">
        <v>2020</v>
      </c>
      <c r="BA65" s="6">
        <v>180.8</v>
      </c>
      <c r="BB65" s="8" t="str">
        <f t="shared" si="21"/>
        <v xml:space="preserve"> </v>
      </c>
      <c r="BC65" s="7">
        <f t="shared" si="18"/>
        <v>0.80000000000001137</v>
      </c>
      <c r="BD65" s="9">
        <f>IF(BA65&gt;180,0,IF(BA65&gt;0,180-BA65," "))</f>
        <v>0</v>
      </c>
      <c r="BE65" s="6">
        <v>82.9</v>
      </c>
      <c r="BF65" s="6">
        <v>53.5</v>
      </c>
      <c r="BG65" s="20">
        <f t="shared" si="19"/>
        <v>136.4</v>
      </c>
      <c r="BH65" s="20">
        <f t="shared" si="20"/>
        <v>13.599999999999994</v>
      </c>
      <c r="BI65" s="20">
        <f>IF(BG65&gt;150,0,IF(BA65&gt;180,+BH65/2-(BA65-180),BH65/2))</f>
        <v>5.9999999999999858</v>
      </c>
    </row>
    <row r="66" spans="1:61" x14ac:dyDescent="0.45">
      <c r="A66" s="6" t="s">
        <v>246</v>
      </c>
      <c r="B66" s="24">
        <v>83</v>
      </c>
      <c r="C66" s="18">
        <f>B66/B$100</f>
        <v>0.63358778625954193</v>
      </c>
      <c r="D66" s="6" t="s">
        <v>246</v>
      </c>
      <c r="E66" s="24">
        <v>64</v>
      </c>
      <c r="F66" s="6" t="s">
        <v>47</v>
      </c>
      <c r="G66" s="6">
        <v>51</v>
      </c>
      <c r="H66" s="13" t="s">
        <v>181</v>
      </c>
      <c r="I66" s="5" t="s">
        <v>171</v>
      </c>
      <c r="J66" s="5" t="s">
        <v>172</v>
      </c>
      <c r="K66" s="6" t="s">
        <v>141</v>
      </c>
      <c r="L66" s="6">
        <v>1972</v>
      </c>
      <c r="M66" s="7">
        <f t="shared" si="12"/>
        <v>53</v>
      </c>
      <c r="N66" s="5" t="s">
        <v>173</v>
      </c>
      <c r="O66" s="5" t="s">
        <v>174</v>
      </c>
      <c r="P66" s="6" t="s">
        <v>26</v>
      </c>
      <c r="Q66" s="6">
        <v>1970</v>
      </c>
      <c r="R66" s="7">
        <f t="shared" si="13"/>
        <v>55</v>
      </c>
      <c r="S66" s="31">
        <v>2</v>
      </c>
      <c r="T66" s="26">
        <v>0</v>
      </c>
      <c r="U66" s="7" t="str">
        <f>IF(M66&lt;50," ",IF(R66&lt;50," ","Yes"))</f>
        <v>Yes</v>
      </c>
      <c r="V66" s="7" t="str">
        <f>IF($M66&gt;26," ",IF($R66&gt;26," ",IF(M66+R66=0," ","Yes")))</f>
        <v xml:space="preserve"> </v>
      </c>
      <c r="W66" s="7" t="str">
        <f>IF($M66&gt;22," ",IF($R66&gt;22," ",IF($M66+$R66=0," ","Yes")))</f>
        <v xml:space="preserve"> </v>
      </c>
      <c r="X66" s="7" t="str">
        <f>IF(I66=N66,"Yes"," ")</f>
        <v xml:space="preserve"> </v>
      </c>
      <c r="Y66" s="7"/>
      <c r="Z66" s="7" t="str">
        <f>IF(K66="F",IF(P66="F","Yes"," ")," ")</f>
        <v xml:space="preserve"> </v>
      </c>
      <c r="AA66" s="7" t="str">
        <f>IF(K66="M",IF($P66="M","Yes"," ")," ")</f>
        <v xml:space="preserve"> </v>
      </c>
      <c r="AB66" s="7" t="str">
        <f t="shared" si="14"/>
        <v>Yes</v>
      </c>
      <c r="AC66" s="7"/>
      <c r="AD66" s="7" t="str">
        <f t="shared" si="15"/>
        <v>Yes</v>
      </c>
      <c r="AE66" s="7" t="str">
        <f t="shared" si="16"/>
        <v xml:space="preserve"> </v>
      </c>
      <c r="AF66" s="7" t="str">
        <f>IF($V66="Yes",2,IF($R66&lt;26,1,IF($M66&lt;26,1," ")))</f>
        <v xml:space="preserve"> </v>
      </c>
      <c r="AG66" s="7" t="str">
        <f>IF($V66="Yes",2,IF($R66&lt;23,1,IF($M66&lt;23,1," ")))</f>
        <v xml:space="preserve"> </v>
      </c>
      <c r="AH66" s="12" t="s">
        <v>860</v>
      </c>
      <c r="AI66" s="6" t="s">
        <v>499</v>
      </c>
      <c r="AJ66" s="5" t="s">
        <v>27</v>
      </c>
      <c r="AK66" s="5" t="s">
        <v>28</v>
      </c>
      <c r="AL66" s="6">
        <v>2023</v>
      </c>
      <c r="AM66" s="7">
        <f t="shared" si="17"/>
        <v>2</v>
      </c>
      <c r="AN66" s="6" t="s">
        <v>329</v>
      </c>
      <c r="AO66" s="6" t="s">
        <v>330</v>
      </c>
      <c r="AP66" s="6">
        <v>1455</v>
      </c>
      <c r="AQ66" s="5" t="s">
        <v>29</v>
      </c>
      <c r="AR66" s="5" t="s">
        <v>331</v>
      </c>
      <c r="AS66" s="6">
        <v>2023</v>
      </c>
      <c r="AT66" s="6" t="s">
        <v>30</v>
      </c>
      <c r="AU66" s="5" t="s">
        <v>29</v>
      </c>
      <c r="AV66" s="5" t="s">
        <v>332</v>
      </c>
      <c r="AW66" s="6">
        <v>2023</v>
      </c>
      <c r="AX66" s="5" t="s">
        <v>29</v>
      </c>
      <c r="AY66" s="5" t="s">
        <v>684</v>
      </c>
      <c r="AZ66" s="6">
        <v>2025</v>
      </c>
      <c r="BA66" s="6">
        <v>185.4</v>
      </c>
      <c r="BB66" s="8" t="str">
        <f t="shared" si="21"/>
        <v xml:space="preserve"> </v>
      </c>
      <c r="BC66" s="7">
        <f t="shared" si="18"/>
        <v>5.4000000000000057</v>
      </c>
      <c r="BD66" s="9">
        <f>IF(BA66&gt;180,0,IF(BA66&gt;0,180-BA66," "))</f>
        <v>0</v>
      </c>
      <c r="BE66" s="6">
        <v>66.7</v>
      </c>
      <c r="BF66" s="6">
        <v>86.25</v>
      </c>
      <c r="BG66" s="20">
        <f t="shared" si="19"/>
        <v>152.94999999999999</v>
      </c>
      <c r="BH66" s="10">
        <f t="shared" si="20"/>
        <v>-2.9499999999999886</v>
      </c>
      <c r="BI66" s="20">
        <f>IF(BG66&gt;150,0,IF(BA66&gt;180,+BH66/2-(BA66-180),BH66/2))</f>
        <v>0</v>
      </c>
    </row>
    <row r="67" spans="1:61" x14ac:dyDescent="0.45">
      <c r="A67" s="6"/>
      <c r="D67" s="6" t="s">
        <v>246</v>
      </c>
      <c r="E67" s="24">
        <v>65</v>
      </c>
      <c r="F67" s="6" t="s">
        <v>67</v>
      </c>
      <c r="G67" s="6">
        <v>101</v>
      </c>
      <c r="H67" s="13" t="s">
        <v>740</v>
      </c>
      <c r="I67" s="5" t="s">
        <v>393</v>
      </c>
      <c r="J67" s="5" t="s">
        <v>394</v>
      </c>
      <c r="K67" s="6" t="s">
        <v>26</v>
      </c>
      <c r="L67" s="6">
        <v>1983</v>
      </c>
      <c r="M67" s="7">
        <f t="shared" ref="M67:M98" si="22">$F$105-L67</f>
        <v>42</v>
      </c>
      <c r="N67" s="5" t="s">
        <v>395</v>
      </c>
      <c r="O67" s="5" t="s">
        <v>396</v>
      </c>
      <c r="P67" s="6" t="s">
        <v>26</v>
      </c>
      <c r="Q67" s="6">
        <v>1978</v>
      </c>
      <c r="R67" s="7">
        <f t="shared" ref="R67:R98" si="23">$F$105-Q67</f>
        <v>47</v>
      </c>
      <c r="S67" s="31">
        <v>0</v>
      </c>
      <c r="T67" s="26">
        <v>2</v>
      </c>
      <c r="U67" s="7" t="str">
        <f>IF(M67&lt;50," ",IF(R67&lt;50," ","Yes"))</f>
        <v xml:space="preserve"> </v>
      </c>
      <c r="V67" s="7" t="str">
        <f>IF($M67&gt;26," ",IF($R67&gt;26," ",IF(M67+R67=0," ","Yes")))</f>
        <v xml:space="preserve"> </v>
      </c>
      <c r="W67" s="7" t="str">
        <f>IF($M67&gt;22," ",IF($R67&gt;22," ",IF($M67+$R67=0," ","Yes")))</f>
        <v xml:space="preserve"> </v>
      </c>
      <c r="X67" s="7" t="str">
        <f>IF(I67=N67,"Yes"," ")</f>
        <v xml:space="preserve"> </v>
      </c>
      <c r="Z67" s="7" t="str">
        <f>IF(K67="F",IF(P67="F","Yes"," ")," ")</f>
        <v xml:space="preserve"> </v>
      </c>
      <c r="AA67" s="7" t="str">
        <f>IF(K67="M",IF($P67="M","Yes"," ")," ")</f>
        <v>Yes</v>
      </c>
      <c r="AB67" s="7" t="str">
        <f t="shared" ref="AB67:AB98" si="24">IF(Z67="Yes"," ",IF(AA67="Yes"," ","Yes"))</f>
        <v xml:space="preserve"> </v>
      </c>
      <c r="AC67" s="7"/>
      <c r="AD67" s="7" t="str">
        <f t="shared" si="15"/>
        <v xml:space="preserve"> </v>
      </c>
      <c r="AE67" s="7" t="str">
        <f t="shared" ref="AE67:AE98" si="25">IF(AT67="CONV","Yes"," ")</f>
        <v xml:space="preserve"> </v>
      </c>
      <c r="AF67" s="7" t="str">
        <f>IF($V67="Yes",2,IF($R67&lt;26,1,IF($M67&lt;26,1," ")))</f>
        <v xml:space="preserve"> </v>
      </c>
      <c r="AG67" s="7" t="str">
        <f>IF($V67="Yes",2,IF($R67&lt;23,1,IF($M67&lt;23,1," ")))</f>
        <v xml:space="preserve"> </v>
      </c>
      <c r="AH67" s="12" t="s">
        <v>858</v>
      </c>
      <c r="AI67" s="6" t="s">
        <v>499</v>
      </c>
      <c r="AJ67" s="5" t="s">
        <v>41</v>
      </c>
      <c r="AK67" s="5" t="s">
        <v>239</v>
      </c>
      <c r="AL67" s="6">
        <v>2017</v>
      </c>
      <c r="AM67" s="7">
        <f t="shared" ref="AM67:AM98" si="26">$F$105-AL67</f>
        <v>8</v>
      </c>
      <c r="AN67" s="6" t="s">
        <v>219</v>
      </c>
      <c r="AO67" s="6" t="s">
        <v>219</v>
      </c>
      <c r="AP67" s="6">
        <v>1123</v>
      </c>
      <c r="AQ67" s="5" t="s">
        <v>43</v>
      </c>
      <c r="AR67" s="5" t="s">
        <v>219</v>
      </c>
      <c r="AS67" s="6">
        <v>2019</v>
      </c>
      <c r="AT67" s="6" t="s">
        <v>30</v>
      </c>
      <c r="AU67" s="5" t="s">
        <v>43</v>
      </c>
      <c r="AV67" s="5" t="s">
        <v>219</v>
      </c>
      <c r="AW67" s="6">
        <v>2019</v>
      </c>
      <c r="AX67" s="5" t="s">
        <v>43</v>
      </c>
      <c r="AY67" s="5" t="s">
        <v>219</v>
      </c>
      <c r="AZ67" s="6">
        <v>2019</v>
      </c>
      <c r="BA67" s="6">
        <v>186.7</v>
      </c>
      <c r="BB67" s="8" t="str">
        <f t="shared" si="21"/>
        <v xml:space="preserve"> </v>
      </c>
      <c r="BC67" s="7">
        <f t="shared" ref="BC67:BC98" si="27">IF(BA67&gt;180,BA67-180,0)</f>
        <v>6.6999999999999886</v>
      </c>
      <c r="BD67" s="9">
        <f>IF(BA67&gt;180,0,IF(BA67&gt;0,180-BA67," "))</f>
        <v>0</v>
      </c>
      <c r="BE67" s="6">
        <v>86.13</v>
      </c>
      <c r="BF67" s="6">
        <v>81.95</v>
      </c>
      <c r="BG67" s="20">
        <f t="shared" ref="BG67:BG98" si="28">BE67+BF67</f>
        <v>168.07999999999998</v>
      </c>
      <c r="BH67" s="20">
        <f t="shared" ref="BH67:BH98" si="29">(150-BG67)</f>
        <v>-18.079999999999984</v>
      </c>
      <c r="BI67" s="20">
        <f>IF(BG67&gt;150,0,IF(BA67&gt;180,+BH67/2-(BA67-180),BH67/2))</f>
        <v>0</v>
      </c>
    </row>
    <row r="68" spans="1:61" x14ac:dyDescent="0.45">
      <c r="A68" s="6"/>
      <c r="D68" s="6" t="s">
        <v>246</v>
      </c>
      <c r="E68" s="24">
        <v>66</v>
      </c>
      <c r="F68" s="6" t="s">
        <v>47</v>
      </c>
      <c r="G68" s="6">
        <v>130</v>
      </c>
      <c r="H68" s="13" t="s">
        <v>652</v>
      </c>
      <c r="I68" s="5" t="s">
        <v>455</v>
      </c>
      <c r="J68" s="5" t="s">
        <v>456</v>
      </c>
      <c r="K68" s="6" t="s">
        <v>141</v>
      </c>
      <c r="L68" s="6">
        <v>2002</v>
      </c>
      <c r="M68" s="7">
        <f t="shared" si="22"/>
        <v>23</v>
      </c>
      <c r="N68" s="5" t="s">
        <v>455</v>
      </c>
      <c r="O68" s="5" t="s">
        <v>457</v>
      </c>
      <c r="P68" s="6" t="s">
        <v>26</v>
      </c>
      <c r="Q68" s="6">
        <v>2004</v>
      </c>
      <c r="R68" s="7">
        <f t="shared" si="23"/>
        <v>21</v>
      </c>
      <c r="S68" s="31">
        <v>0</v>
      </c>
      <c r="T68" s="26">
        <v>2</v>
      </c>
      <c r="U68" s="7" t="str">
        <f>IF(M68&lt;50," ",IF(R68&lt;50," ","Yes"))</f>
        <v xml:space="preserve"> </v>
      </c>
      <c r="V68" s="7" t="str">
        <f>IF($M68&gt;26," ",IF($R68&gt;26," ",IF(M68+R68=0," ","Yes")))</f>
        <v>Yes</v>
      </c>
      <c r="W68" s="7" t="str">
        <f>IF($M68&gt;22," ",IF($R68&gt;22," ",IF($M68+$R68=0," ","Yes")))</f>
        <v xml:space="preserve"> </v>
      </c>
      <c r="X68" s="7" t="str">
        <f>IF(I68=N68,"Yes"," ")</f>
        <v>Yes</v>
      </c>
      <c r="Y68" s="12" t="s">
        <v>352</v>
      </c>
      <c r="Z68" s="7" t="str">
        <f>IF(K68="F",IF(P68="F","Yes"," ")," ")</f>
        <v xml:space="preserve"> </v>
      </c>
      <c r="AA68" s="7" t="str">
        <f>IF(K68="M",IF($P68="M","Yes"," ")," ")</f>
        <v xml:space="preserve"> </v>
      </c>
      <c r="AB68" s="7" t="str">
        <f t="shared" si="24"/>
        <v>Yes</v>
      </c>
      <c r="AC68" s="7"/>
      <c r="AD68" s="7" t="str">
        <f t="shared" si="15"/>
        <v>Yes</v>
      </c>
      <c r="AE68" s="7" t="str">
        <f t="shared" si="25"/>
        <v xml:space="preserve"> </v>
      </c>
      <c r="AF68" s="7">
        <f>IF($V68="Yes",2,IF($R68&lt;26,1,IF($M68&lt;26,1," ")))</f>
        <v>2</v>
      </c>
      <c r="AG68" s="7">
        <f>IF($V68="Yes",2,IF($R68&lt;23,1,IF($M68&lt;23,1," ")))</f>
        <v>2</v>
      </c>
      <c r="AH68" s="12" t="s">
        <v>859</v>
      </c>
      <c r="AI68" s="6" t="s">
        <v>499</v>
      </c>
      <c r="AJ68" s="5" t="s">
        <v>27</v>
      </c>
      <c r="AK68" s="5" t="s">
        <v>853</v>
      </c>
      <c r="AL68" s="6">
        <v>2013</v>
      </c>
      <c r="AM68" s="7">
        <f t="shared" si="26"/>
        <v>12</v>
      </c>
      <c r="AN68" s="6" t="s">
        <v>219</v>
      </c>
      <c r="AO68" s="6" t="s">
        <v>219</v>
      </c>
      <c r="AQ68" s="5" t="s">
        <v>29</v>
      </c>
      <c r="AR68" s="5" t="s">
        <v>219</v>
      </c>
      <c r="AS68" s="6">
        <v>2023</v>
      </c>
      <c r="AT68" s="6" t="s">
        <v>30</v>
      </c>
      <c r="AU68" s="5" t="s">
        <v>29</v>
      </c>
      <c r="AV68" s="5" t="s">
        <v>219</v>
      </c>
      <c r="AW68" s="6">
        <v>2023</v>
      </c>
      <c r="AX68" s="5" t="s">
        <v>29</v>
      </c>
      <c r="AY68" s="5" t="s">
        <v>219</v>
      </c>
      <c r="AZ68" s="6">
        <v>2023</v>
      </c>
      <c r="BA68" s="6">
        <v>184.3</v>
      </c>
      <c r="BB68" s="8" t="str">
        <f t="shared" si="21"/>
        <v xml:space="preserve"> </v>
      </c>
      <c r="BC68" s="7">
        <f t="shared" si="27"/>
        <v>4.3000000000000114</v>
      </c>
      <c r="BD68" s="9">
        <f>IF(BA68&gt;180,0,IF(BA68&gt;0,180-BA68," "))</f>
        <v>0</v>
      </c>
      <c r="BE68" s="6">
        <v>87.55</v>
      </c>
      <c r="BF68" s="6">
        <v>104.6</v>
      </c>
      <c r="BG68" s="20">
        <f t="shared" si="28"/>
        <v>192.14999999999998</v>
      </c>
      <c r="BH68" s="20">
        <f t="shared" si="29"/>
        <v>-42.149999999999977</v>
      </c>
      <c r="BI68" s="20">
        <f>IF(BG68&gt;150,0,IF(BA68&gt;180,+BH68/2-(BA68-180),BH68/2))</f>
        <v>0</v>
      </c>
    </row>
    <row r="69" spans="1:61" x14ac:dyDescent="0.45">
      <c r="A69" s="6" t="s">
        <v>245</v>
      </c>
      <c r="B69" s="24">
        <v>64</v>
      </c>
      <c r="C69" s="18">
        <f t="shared" ref="C69:C75" si="30">B69/B$100</f>
        <v>0.48854961832061067</v>
      </c>
      <c r="D69" s="6" t="s">
        <v>246</v>
      </c>
      <c r="E69" s="24">
        <v>67</v>
      </c>
      <c r="F69" s="6" t="s">
        <v>47</v>
      </c>
      <c r="G69" s="6">
        <v>315</v>
      </c>
      <c r="H69" s="13" t="s">
        <v>567</v>
      </c>
      <c r="I69" s="5" t="s">
        <v>196</v>
      </c>
      <c r="J69" s="5" t="s">
        <v>150</v>
      </c>
      <c r="K69" s="6" t="s">
        <v>26</v>
      </c>
      <c r="L69" s="6">
        <v>1964</v>
      </c>
      <c r="M69" s="7">
        <f t="shared" si="22"/>
        <v>61</v>
      </c>
      <c r="N69" s="5" t="s">
        <v>197</v>
      </c>
      <c r="O69" s="5" t="s">
        <v>198</v>
      </c>
      <c r="P69" s="6" t="s">
        <v>26</v>
      </c>
      <c r="Q69" s="6">
        <v>2005</v>
      </c>
      <c r="R69" s="7">
        <f t="shared" si="23"/>
        <v>20</v>
      </c>
      <c r="S69" s="31">
        <v>1</v>
      </c>
      <c r="T69" s="26">
        <v>0</v>
      </c>
      <c r="U69" s="7" t="str">
        <f>IF(M69&lt;50," ",IF(R69&lt;50," ","Yes"))</f>
        <v xml:space="preserve"> </v>
      </c>
      <c r="V69" s="7" t="str">
        <f>IF($M69&gt;26," ",IF($R69&gt;26," ",IF(M69+R69=0," ","Yes")))</f>
        <v xml:space="preserve"> </v>
      </c>
      <c r="W69" s="7" t="str">
        <f>IF($M69&gt;22," ",IF($R69&gt;22," ",IF($M69+$R69=0," ","Yes")))</f>
        <v xml:space="preserve"> </v>
      </c>
      <c r="X69" s="7" t="str">
        <f>IF(I69=N69,"Yes"," ")</f>
        <v xml:space="preserve"> </v>
      </c>
      <c r="Y69" s="7"/>
      <c r="Z69" s="7" t="str">
        <f>IF(K69="F",IF(P69="F","Yes"," ")," ")</f>
        <v xml:space="preserve"> </v>
      </c>
      <c r="AA69" s="7" t="str">
        <f>IF(K69="M",IF($P69="M","Yes"," ")," ")</f>
        <v>Yes</v>
      </c>
      <c r="AB69" s="7" t="str">
        <f t="shared" si="24"/>
        <v xml:space="preserve"> </v>
      </c>
      <c r="AC69" s="7"/>
      <c r="AD69" s="7" t="str">
        <f t="shared" si="15"/>
        <v xml:space="preserve"> </v>
      </c>
      <c r="AE69" s="7" t="str">
        <f t="shared" si="25"/>
        <v xml:space="preserve"> </v>
      </c>
      <c r="AF69" s="7">
        <f>IF($V69="Yes",2,IF($R69&lt;26,1,IF($M69&lt;26,1," ")))</f>
        <v>1</v>
      </c>
      <c r="AG69" s="7">
        <f>IF($V69="Yes",2,IF($R69&lt;23,1,IF($M69&lt;23,1," ")))</f>
        <v>1</v>
      </c>
      <c r="AH69" s="12" t="s">
        <v>309</v>
      </c>
      <c r="AI69" s="6" t="s">
        <v>499</v>
      </c>
      <c r="AJ69" s="5" t="s">
        <v>40</v>
      </c>
      <c r="AK69" s="5" t="s">
        <v>77</v>
      </c>
      <c r="AL69" s="6">
        <v>2020</v>
      </c>
      <c r="AM69" s="7">
        <f t="shared" si="26"/>
        <v>5</v>
      </c>
      <c r="AN69" s="6" t="s">
        <v>309</v>
      </c>
      <c r="AO69" s="6" t="s">
        <v>309</v>
      </c>
      <c r="AP69" s="6">
        <v>1217</v>
      </c>
      <c r="AQ69" s="5" t="s">
        <v>230</v>
      </c>
      <c r="AR69" s="5" t="s">
        <v>219</v>
      </c>
      <c r="AS69" s="6">
        <v>2022</v>
      </c>
      <c r="AT69" s="6" t="s">
        <v>30</v>
      </c>
      <c r="AU69" s="5" t="s">
        <v>230</v>
      </c>
      <c r="AV69" s="5" t="s">
        <v>219</v>
      </c>
      <c r="AW69" s="6">
        <v>2022</v>
      </c>
      <c r="AX69" s="5" t="s">
        <v>854</v>
      </c>
      <c r="AY69" s="5" t="s">
        <v>309</v>
      </c>
      <c r="AZ69" s="6">
        <v>2021</v>
      </c>
      <c r="BA69" s="6">
        <v>184.25</v>
      </c>
      <c r="BB69" s="8" t="str">
        <f t="shared" si="21"/>
        <v xml:space="preserve"> </v>
      </c>
      <c r="BC69" s="7">
        <f t="shared" si="27"/>
        <v>4.25</v>
      </c>
      <c r="BD69" s="9">
        <f>IF(BA69&gt;180,0,IF(BA69&gt;0,180-BA69," "))</f>
        <v>0</v>
      </c>
      <c r="BE69" s="6">
        <v>77.099999999999994</v>
      </c>
      <c r="BF69" s="6">
        <v>81.349999999999994</v>
      </c>
      <c r="BG69" s="20">
        <f t="shared" si="28"/>
        <v>158.44999999999999</v>
      </c>
      <c r="BH69" s="20">
        <f t="shared" si="29"/>
        <v>-8.4499999999999886</v>
      </c>
      <c r="BI69" s="20">
        <f>IF(BG69&gt;150,0,IF(BA69&gt;180,+BH69/2-(BA69-180),BH69/2))</f>
        <v>0</v>
      </c>
    </row>
    <row r="70" spans="1:61" x14ac:dyDescent="0.45">
      <c r="A70" s="6" t="s">
        <v>246</v>
      </c>
      <c r="B70" s="24">
        <v>70</v>
      </c>
      <c r="C70" s="18">
        <f t="shared" si="30"/>
        <v>0.53435114503816794</v>
      </c>
      <c r="D70" s="6" t="s">
        <v>246</v>
      </c>
      <c r="E70" s="24">
        <v>68</v>
      </c>
      <c r="F70" s="6" t="s">
        <v>55</v>
      </c>
      <c r="G70" s="6">
        <v>510</v>
      </c>
      <c r="H70" s="13" t="s">
        <v>780</v>
      </c>
      <c r="I70" s="5" t="s">
        <v>209</v>
      </c>
      <c r="J70" s="5" t="s">
        <v>210</v>
      </c>
      <c r="K70" s="6" t="s">
        <v>26</v>
      </c>
      <c r="L70" s="6">
        <v>1983</v>
      </c>
      <c r="M70" s="7">
        <f t="shared" si="22"/>
        <v>42</v>
      </c>
      <c r="N70" s="5" t="s">
        <v>480</v>
      </c>
      <c r="O70" s="5" t="s">
        <v>195</v>
      </c>
      <c r="P70" s="6" t="s">
        <v>26</v>
      </c>
      <c r="Q70" s="6">
        <v>2007</v>
      </c>
      <c r="R70" s="7">
        <f t="shared" si="23"/>
        <v>18</v>
      </c>
      <c r="S70" s="31">
        <v>1</v>
      </c>
      <c r="T70" s="26">
        <v>1</v>
      </c>
      <c r="U70" s="7" t="str">
        <f>IF(M70&lt;50," ",IF(R70&lt;50," ","Yes"))</f>
        <v xml:space="preserve"> </v>
      </c>
      <c r="V70" s="7" t="str">
        <f>IF($M70&gt;26," ",IF($R70&gt;26," ",IF(M70+R70=0," ","Yes")))</f>
        <v xml:space="preserve"> </v>
      </c>
      <c r="W70" s="7" t="str">
        <f>IF($M70&gt;22," ",IF($R70&gt;22," ",IF($M70+$R70=0," ","Yes")))</f>
        <v xml:space="preserve"> </v>
      </c>
      <c r="X70" s="7" t="str">
        <f>IF(I70=N70,"Yes"," ")</f>
        <v xml:space="preserve"> </v>
      </c>
      <c r="Z70" s="7" t="str">
        <f>IF(K70="F",IF(P70="F","Yes"," ")," ")</f>
        <v xml:space="preserve"> </v>
      </c>
      <c r="AA70" s="7" t="str">
        <f>IF(K70="M",IF($P70="M","Yes"," ")," ")</f>
        <v>Yes</v>
      </c>
      <c r="AB70" s="7" t="str">
        <f t="shared" si="24"/>
        <v xml:space="preserve"> </v>
      </c>
      <c r="AC70" s="7"/>
      <c r="AD70" s="7" t="str">
        <f t="shared" si="15"/>
        <v xml:space="preserve"> </v>
      </c>
      <c r="AE70" s="7" t="str">
        <f t="shared" si="25"/>
        <v xml:space="preserve"> </v>
      </c>
      <c r="AF70" s="7">
        <f>IF($V70="Yes",2,IF($R70&lt;26,1,IF($M70&lt;26,1," ")))</f>
        <v>1</v>
      </c>
      <c r="AG70" s="7">
        <f>IF($V70="Yes",2,IF($R70&lt;23,1,IF($M70&lt;23,1," ")))</f>
        <v>1</v>
      </c>
      <c r="AH70" s="12" t="s">
        <v>309</v>
      </c>
      <c r="AI70" s="6" t="s">
        <v>499</v>
      </c>
      <c r="AJ70" s="5" t="s">
        <v>161</v>
      </c>
      <c r="AK70" s="5" t="s">
        <v>44</v>
      </c>
      <c r="AL70" s="6">
        <v>2024</v>
      </c>
      <c r="AM70" s="7">
        <f t="shared" si="26"/>
        <v>1</v>
      </c>
      <c r="AN70" s="6" t="s">
        <v>781</v>
      </c>
      <c r="AO70" s="6" t="s">
        <v>782</v>
      </c>
      <c r="AP70" s="6">
        <v>1503</v>
      </c>
      <c r="AQ70" s="5" t="s">
        <v>161</v>
      </c>
      <c r="AR70" s="5" t="s">
        <v>783</v>
      </c>
      <c r="AS70" s="6">
        <v>2023</v>
      </c>
      <c r="AT70" s="6" t="s">
        <v>30</v>
      </c>
      <c r="AU70" s="5" t="s">
        <v>161</v>
      </c>
      <c r="AV70" s="5" t="s">
        <v>313</v>
      </c>
      <c r="AW70" s="6">
        <v>2023</v>
      </c>
      <c r="AX70" s="5" t="s">
        <v>161</v>
      </c>
      <c r="AY70" s="5" t="s">
        <v>784</v>
      </c>
      <c r="AZ70" s="6">
        <v>2025</v>
      </c>
      <c r="BA70" s="6">
        <v>181.05</v>
      </c>
      <c r="BB70" s="8" t="str">
        <f t="shared" si="21"/>
        <v xml:space="preserve"> </v>
      </c>
      <c r="BC70" s="7">
        <f t="shared" si="27"/>
        <v>1.0500000000000114</v>
      </c>
      <c r="BD70" s="9">
        <f>IF(BA70&gt;180,0,IF(BA70&gt;0,180-BA70," "))</f>
        <v>0</v>
      </c>
      <c r="BE70" s="6">
        <v>78.599999999999994</v>
      </c>
      <c r="BF70" s="6">
        <v>59.55</v>
      </c>
      <c r="BG70" s="10">
        <f t="shared" si="28"/>
        <v>138.14999999999998</v>
      </c>
      <c r="BH70" s="10">
        <f t="shared" si="29"/>
        <v>11.850000000000023</v>
      </c>
      <c r="BI70" s="20">
        <f>IF(BG70&gt;150,0,IF(BA70&gt;180,+BH70/2-(BA70-180),BH70/2))</f>
        <v>4.875</v>
      </c>
    </row>
    <row r="71" spans="1:61" x14ac:dyDescent="0.45">
      <c r="A71" s="6" t="s">
        <v>246</v>
      </c>
      <c r="B71" s="24">
        <v>102</v>
      </c>
      <c r="C71" s="18">
        <f t="shared" si="30"/>
        <v>0.77862595419847325</v>
      </c>
      <c r="D71" s="6" t="s">
        <v>246</v>
      </c>
      <c r="E71" s="24">
        <v>69</v>
      </c>
      <c r="F71" s="6" t="s">
        <v>47</v>
      </c>
      <c r="G71" s="6">
        <v>42</v>
      </c>
      <c r="H71" s="13" t="s">
        <v>835</v>
      </c>
      <c r="I71" s="5" t="s">
        <v>211</v>
      </c>
      <c r="J71" s="5" t="s">
        <v>212</v>
      </c>
      <c r="K71" s="6" t="s">
        <v>26</v>
      </c>
      <c r="L71" s="6">
        <v>1966</v>
      </c>
      <c r="M71" s="7">
        <f t="shared" si="22"/>
        <v>59</v>
      </c>
      <c r="N71" s="5" t="s">
        <v>216</v>
      </c>
      <c r="O71" s="5" t="s">
        <v>217</v>
      </c>
      <c r="P71" s="6" t="s">
        <v>26</v>
      </c>
      <c r="Q71" s="6">
        <v>1972</v>
      </c>
      <c r="R71" s="7">
        <f t="shared" si="23"/>
        <v>53</v>
      </c>
      <c r="S71" s="31">
        <v>2</v>
      </c>
      <c r="T71" s="26">
        <v>0</v>
      </c>
      <c r="U71" s="7" t="str">
        <f>IF(M71&lt;50," ",IF(R71&lt;50," ","Yes"))</f>
        <v>Yes</v>
      </c>
      <c r="V71" s="7" t="str">
        <f>IF($M71&gt;26," ",IF($R71&gt;26," ",IF(M71+R71=0," ","Yes")))</f>
        <v xml:space="preserve"> </v>
      </c>
      <c r="W71" s="7" t="str">
        <f>IF($M71&gt;22," ",IF($R71&gt;22," ",IF($M71+$R71=0," ","Yes")))</f>
        <v xml:space="preserve"> </v>
      </c>
      <c r="X71" s="7" t="s">
        <v>259</v>
      </c>
      <c r="Y71" s="7"/>
      <c r="Z71" s="7" t="s">
        <v>259</v>
      </c>
      <c r="AA71" s="7" t="s">
        <v>219</v>
      </c>
      <c r="AB71" s="7" t="str">
        <f t="shared" si="24"/>
        <v xml:space="preserve"> </v>
      </c>
      <c r="AC71" s="7"/>
      <c r="AD71" s="7" t="s">
        <v>259</v>
      </c>
      <c r="AE71" s="7" t="str">
        <f t="shared" si="25"/>
        <v xml:space="preserve"> </v>
      </c>
      <c r="AF71" s="7" t="str">
        <f>IF($V71="Yes",2,IF($R71&lt;26,1,IF($M71&lt;26,1," ")))</f>
        <v xml:space="preserve"> </v>
      </c>
      <c r="AG71" s="7" t="str">
        <f>IF($V71="Yes",2,IF($R71&lt;23,1,IF($M71&lt;23,1," ")))</f>
        <v xml:space="preserve"> </v>
      </c>
      <c r="AH71" s="12" t="s">
        <v>309</v>
      </c>
      <c r="AI71" s="6" t="s">
        <v>499</v>
      </c>
      <c r="AJ71" s="5" t="s">
        <v>161</v>
      </c>
      <c r="AK71" s="5" t="s">
        <v>44</v>
      </c>
      <c r="AL71" s="6">
        <v>2022</v>
      </c>
      <c r="AM71" s="7">
        <f t="shared" si="26"/>
        <v>3</v>
      </c>
      <c r="AN71" s="6" t="s">
        <v>309</v>
      </c>
      <c r="AO71" s="6" t="s">
        <v>309</v>
      </c>
      <c r="AP71" s="6">
        <v>1500</v>
      </c>
      <c r="AQ71" s="5" t="s">
        <v>161</v>
      </c>
      <c r="AR71" s="12" t="s">
        <v>836</v>
      </c>
      <c r="AS71" s="6">
        <v>2025</v>
      </c>
      <c r="AT71" s="6" t="s">
        <v>30</v>
      </c>
      <c r="AU71" s="5" t="s">
        <v>161</v>
      </c>
      <c r="AV71" s="5" t="s">
        <v>837</v>
      </c>
      <c r="AW71" s="6">
        <v>2024</v>
      </c>
      <c r="AX71" s="5" t="s">
        <v>161</v>
      </c>
      <c r="AY71" s="5" t="s">
        <v>339</v>
      </c>
      <c r="AZ71" s="6">
        <v>2022</v>
      </c>
      <c r="BA71" s="6">
        <v>182.8</v>
      </c>
      <c r="BB71" s="8" t="str">
        <f t="shared" si="21"/>
        <v xml:space="preserve"> </v>
      </c>
      <c r="BC71" s="7">
        <f t="shared" si="27"/>
        <v>2.8000000000000114</v>
      </c>
      <c r="BD71" s="9">
        <f>IF(BA71&gt;180,0,IF(BA71&gt;0,180-BA71," "))</f>
        <v>0</v>
      </c>
      <c r="BE71" s="6">
        <v>88.7</v>
      </c>
      <c r="BF71" s="6">
        <v>85.45</v>
      </c>
      <c r="BG71" s="20">
        <f t="shared" si="28"/>
        <v>174.15</v>
      </c>
      <c r="BH71" s="20">
        <f t="shared" si="29"/>
        <v>-24.150000000000006</v>
      </c>
      <c r="BI71" s="20">
        <f>IF(BG71&gt;150,0,IF(BA71&gt;180,+BH71/2-(BA71-180),BH71/2))</f>
        <v>0</v>
      </c>
    </row>
    <row r="72" spans="1:61" x14ac:dyDescent="0.45">
      <c r="A72" s="6" t="s">
        <v>245</v>
      </c>
      <c r="B72" s="24">
        <v>50</v>
      </c>
      <c r="C72" s="18">
        <f t="shared" si="30"/>
        <v>0.38167938931297712</v>
      </c>
      <c r="D72" s="6" t="s">
        <v>246</v>
      </c>
      <c r="E72" s="24">
        <v>70</v>
      </c>
      <c r="F72" s="6" t="s">
        <v>55</v>
      </c>
      <c r="G72" s="6">
        <v>6</v>
      </c>
      <c r="H72" s="13" t="s">
        <v>527</v>
      </c>
      <c r="I72" s="5" t="s">
        <v>56</v>
      </c>
      <c r="J72" s="5" t="s">
        <v>57</v>
      </c>
      <c r="K72" s="6" t="s">
        <v>141</v>
      </c>
      <c r="L72" s="6">
        <v>1982</v>
      </c>
      <c r="M72" s="7">
        <f t="shared" si="22"/>
        <v>43</v>
      </c>
      <c r="N72" s="5" t="s">
        <v>59</v>
      </c>
      <c r="O72" s="5" t="s">
        <v>60</v>
      </c>
      <c r="P72" s="6" t="s">
        <v>26</v>
      </c>
      <c r="Q72" s="6">
        <v>1982</v>
      </c>
      <c r="R72" s="7">
        <f t="shared" si="23"/>
        <v>43</v>
      </c>
      <c r="S72" s="31">
        <v>2</v>
      </c>
      <c r="T72" s="26">
        <v>0</v>
      </c>
      <c r="U72" s="7" t="str">
        <f>IF(M72&lt;50," ",IF(R72&lt;50," ","Yes"))</f>
        <v xml:space="preserve"> </v>
      </c>
      <c r="V72" s="7" t="str">
        <f>IF($M72&gt;26," ",IF($R72&gt;26," ",IF(M72+R72=0," ","Yes")))</f>
        <v xml:space="preserve"> </v>
      </c>
      <c r="W72" s="7" t="str">
        <f>IF($M72&gt;22," ",IF($R72&gt;22," ",IF($M72+$R72=0," ","Yes")))</f>
        <v xml:space="preserve"> </v>
      </c>
      <c r="X72" s="7" t="str">
        <f>IF(I72=N72,"Yes"," ")</f>
        <v xml:space="preserve"> </v>
      </c>
      <c r="Z72" s="7" t="str">
        <f>IF(K72="F",IF(P72="F","Yes"," ")," ")</f>
        <v xml:space="preserve"> </v>
      </c>
      <c r="AA72" s="7" t="str">
        <f>IF(K72="M",IF($P72="M","Yes"," ")," ")</f>
        <v xml:space="preserve"> </v>
      </c>
      <c r="AB72" s="7" t="str">
        <f t="shared" si="24"/>
        <v>Yes</v>
      </c>
      <c r="AC72" s="7"/>
      <c r="AD72" s="7" t="str">
        <f t="shared" ref="AD72:AD98" si="31">IF($K72="F","Yes"," ")</f>
        <v>Yes</v>
      </c>
      <c r="AE72" s="7" t="str">
        <f t="shared" si="25"/>
        <v xml:space="preserve"> </v>
      </c>
      <c r="AF72" s="7" t="str">
        <f>IF($V72="Yes",2,IF($R72&lt;26,1,IF($M72&lt;26,1," ")))</f>
        <v xml:space="preserve"> </v>
      </c>
      <c r="AG72" s="7" t="str">
        <f>IF($V72="Yes",2,IF($R72&lt;23,1,IF($M72&lt;23,1," ")))</f>
        <v xml:space="preserve"> </v>
      </c>
      <c r="AH72" s="12" t="s">
        <v>309</v>
      </c>
      <c r="AI72" s="6" t="s">
        <v>499</v>
      </c>
      <c r="AJ72" s="5" t="s">
        <v>27</v>
      </c>
      <c r="AK72" s="5" t="s">
        <v>28</v>
      </c>
      <c r="AL72" s="6">
        <v>2023</v>
      </c>
      <c r="AM72" s="7">
        <f t="shared" si="26"/>
        <v>2</v>
      </c>
      <c r="AN72" s="6" t="s">
        <v>528</v>
      </c>
      <c r="AO72" s="6" t="s">
        <v>529</v>
      </c>
      <c r="AP72" s="6">
        <v>1353</v>
      </c>
      <c r="AQ72" s="5" t="s">
        <v>29</v>
      </c>
      <c r="AR72" s="5" t="s">
        <v>219</v>
      </c>
      <c r="AS72" s="6">
        <v>2023</v>
      </c>
      <c r="AT72" s="6" t="s">
        <v>30</v>
      </c>
      <c r="AU72" s="5" t="s">
        <v>29</v>
      </c>
      <c r="AV72" s="5" t="s">
        <v>309</v>
      </c>
      <c r="AW72" s="6">
        <v>2023</v>
      </c>
      <c r="AX72" s="5" t="s">
        <v>29</v>
      </c>
      <c r="AY72" s="5" t="s">
        <v>530</v>
      </c>
      <c r="AZ72" s="6">
        <v>2025</v>
      </c>
      <c r="BA72" s="6">
        <v>182.4</v>
      </c>
      <c r="BB72" s="8" t="str">
        <f t="shared" si="21"/>
        <v xml:space="preserve"> </v>
      </c>
      <c r="BC72" s="7">
        <f t="shared" si="27"/>
        <v>2.4000000000000057</v>
      </c>
      <c r="BD72" s="9">
        <f>IF(BA72&gt;180,0,IF(BA72&gt;0,180-BA72," "))</f>
        <v>0</v>
      </c>
      <c r="BE72" s="6">
        <v>84.95</v>
      </c>
      <c r="BF72" s="6">
        <v>105.5</v>
      </c>
      <c r="BG72" s="20">
        <f t="shared" si="28"/>
        <v>190.45</v>
      </c>
      <c r="BH72" s="10">
        <f t="shared" si="29"/>
        <v>-40.449999999999989</v>
      </c>
      <c r="BI72" s="20">
        <f>IF(BG72&gt;150,0,IF(BA72&gt;180,+BH72/2-(BA72-180),BH72/2))</f>
        <v>0</v>
      </c>
    </row>
    <row r="73" spans="1:61" x14ac:dyDescent="0.45">
      <c r="A73" s="6" t="s">
        <v>246</v>
      </c>
      <c r="B73" s="24">
        <v>92</v>
      </c>
      <c r="C73" s="18">
        <f t="shared" si="30"/>
        <v>0.70229007633587781</v>
      </c>
      <c r="D73" s="6" t="s">
        <v>246</v>
      </c>
      <c r="E73" s="24">
        <v>71</v>
      </c>
      <c r="F73" s="6" t="s">
        <v>48</v>
      </c>
      <c r="G73" s="6">
        <v>27</v>
      </c>
      <c r="H73" s="13" t="s">
        <v>525</v>
      </c>
      <c r="I73" s="5" t="s">
        <v>191</v>
      </c>
      <c r="J73" s="5" t="s">
        <v>192</v>
      </c>
      <c r="K73" s="6" t="s">
        <v>26</v>
      </c>
      <c r="L73" s="6">
        <v>1972</v>
      </c>
      <c r="M73" s="7">
        <f t="shared" si="22"/>
        <v>53</v>
      </c>
      <c r="N73" s="5" t="s">
        <v>193</v>
      </c>
      <c r="O73" s="5" t="s">
        <v>194</v>
      </c>
      <c r="P73" s="6" t="s">
        <v>26</v>
      </c>
      <c r="Q73" s="6">
        <v>1971</v>
      </c>
      <c r="R73" s="7">
        <f t="shared" si="23"/>
        <v>54</v>
      </c>
      <c r="S73" s="31">
        <v>2</v>
      </c>
      <c r="T73" s="26">
        <v>0</v>
      </c>
      <c r="U73" s="7" t="str">
        <f>IF(M73&lt;50," ",IF(R73&lt;50," ","Yes"))</f>
        <v>Yes</v>
      </c>
      <c r="V73" s="7" t="str">
        <f>IF($M73&gt;26," ",IF($R73&gt;26," ",IF(M73+R73=0," ","Yes")))</f>
        <v xml:space="preserve"> </v>
      </c>
      <c r="W73" s="7" t="str">
        <f>IF($M73&gt;22," ",IF($R73&gt;22," ",IF($M73+$R73=0," ","Yes")))</f>
        <v xml:space="preserve"> </v>
      </c>
      <c r="X73" s="7" t="str">
        <f>IF(I73=N73,"Yes"," ")</f>
        <v xml:space="preserve"> </v>
      </c>
      <c r="Y73" s="7"/>
      <c r="Z73" s="7" t="str">
        <f>IF(K73="F",IF(P73="F","Yes"," ")," ")</f>
        <v xml:space="preserve"> </v>
      </c>
      <c r="AA73" s="7" t="str">
        <f>IF(K73="M",IF($P73="M","Yes"," ")," ")</f>
        <v>Yes</v>
      </c>
      <c r="AB73" s="7" t="str">
        <f t="shared" si="24"/>
        <v xml:space="preserve"> </v>
      </c>
      <c r="AC73" s="7"/>
      <c r="AD73" s="7" t="str">
        <f t="shared" si="31"/>
        <v xml:space="preserve"> </v>
      </c>
      <c r="AE73" s="7" t="str">
        <f t="shared" si="25"/>
        <v xml:space="preserve"> </v>
      </c>
      <c r="AF73" s="7" t="str">
        <f>IF($V73="Yes",2,IF($R73&lt;26,1,IF($M73&lt;26,1," ")))</f>
        <v xml:space="preserve"> </v>
      </c>
      <c r="AG73" s="7" t="str">
        <f>IF($V73="Yes",2,IF($R73&lt;23,1,IF($M73&lt;23,1," ")))</f>
        <v xml:space="preserve"> </v>
      </c>
      <c r="AH73" s="12" t="s">
        <v>858</v>
      </c>
      <c r="AI73" s="6" t="s">
        <v>499</v>
      </c>
      <c r="AJ73" s="5" t="s">
        <v>27</v>
      </c>
      <c r="AK73" s="5" t="s">
        <v>28</v>
      </c>
      <c r="AL73" s="6">
        <v>2021</v>
      </c>
      <c r="AM73" s="7">
        <f t="shared" si="26"/>
        <v>4</v>
      </c>
      <c r="AN73" s="6">
        <v>178</v>
      </c>
      <c r="AO73" s="6">
        <v>137</v>
      </c>
      <c r="AP73" s="6">
        <v>1364</v>
      </c>
      <c r="AQ73" s="5" t="s">
        <v>29</v>
      </c>
      <c r="AR73" s="5" t="s">
        <v>764</v>
      </c>
      <c r="AS73" s="6">
        <v>2023</v>
      </c>
      <c r="AT73" s="6" t="s">
        <v>30</v>
      </c>
      <c r="AU73" s="5" t="s">
        <v>29</v>
      </c>
      <c r="AV73" s="5" t="s">
        <v>765</v>
      </c>
      <c r="AW73" s="6">
        <v>2023</v>
      </c>
      <c r="AX73" s="5" t="s">
        <v>29</v>
      </c>
      <c r="AY73" s="5" t="s">
        <v>766</v>
      </c>
      <c r="AZ73" s="6">
        <v>2023</v>
      </c>
      <c r="BA73" s="6">
        <v>179.35</v>
      </c>
      <c r="BB73" s="8" t="str">
        <f t="shared" si="21"/>
        <v xml:space="preserve"> </v>
      </c>
      <c r="BC73" s="7">
        <f t="shared" si="27"/>
        <v>0</v>
      </c>
      <c r="BD73" s="9">
        <f>IF(BA73&gt;180,0,IF(BA73&gt;0,180-BA73," "))</f>
        <v>0.65000000000000568</v>
      </c>
      <c r="BE73" s="6">
        <v>93.84</v>
      </c>
      <c r="BF73" s="6">
        <v>84.4</v>
      </c>
      <c r="BG73" s="20">
        <f t="shared" si="28"/>
        <v>178.24</v>
      </c>
      <c r="BH73" s="10">
        <f t="shared" si="29"/>
        <v>-28.240000000000009</v>
      </c>
      <c r="BI73" s="20">
        <f>IF(BG73&gt;150,0,IF(BA73&gt;180,+BH73/2-(BA73-180),BH73/2))</f>
        <v>0</v>
      </c>
    </row>
    <row r="74" spans="1:61" x14ac:dyDescent="0.45">
      <c r="A74" s="6" t="s">
        <v>246</v>
      </c>
      <c r="B74" s="24">
        <v>107</v>
      </c>
      <c r="C74" s="18">
        <f t="shared" si="30"/>
        <v>0.81679389312977102</v>
      </c>
      <c r="D74" s="6" t="s">
        <v>246</v>
      </c>
      <c r="E74" s="24">
        <v>72</v>
      </c>
      <c r="F74" s="6" t="s">
        <v>52</v>
      </c>
      <c r="G74" s="6">
        <v>40</v>
      </c>
      <c r="H74" s="13" t="s">
        <v>554</v>
      </c>
      <c r="I74" s="5" t="s">
        <v>83</v>
      </c>
      <c r="J74" s="5" t="s">
        <v>84</v>
      </c>
      <c r="K74" s="6" t="s">
        <v>26</v>
      </c>
      <c r="L74" s="6">
        <v>1968</v>
      </c>
      <c r="M74" s="7">
        <f t="shared" si="22"/>
        <v>57</v>
      </c>
      <c r="N74" s="5" t="s">
        <v>83</v>
      </c>
      <c r="O74" s="5" t="s">
        <v>85</v>
      </c>
      <c r="P74" s="6" t="s">
        <v>141</v>
      </c>
      <c r="Q74" s="6">
        <v>2000</v>
      </c>
      <c r="R74" s="7">
        <f t="shared" si="23"/>
        <v>25</v>
      </c>
      <c r="S74" s="31">
        <v>2</v>
      </c>
      <c r="T74" s="26">
        <v>0</v>
      </c>
      <c r="U74" s="7" t="str">
        <f>IF(M74&lt;50," ",IF(R74&lt;50," ","Yes"))</f>
        <v xml:space="preserve"> </v>
      </c>
      <c r="V74" s="7" t="str">
        <f>IF($M74&gt;26," ",IF($R74&gt;26," ",IF(M74+R74=0," ","Yes")))</f>
        <v xml:space="preserve"> </v>
      </c>
      <c r="W74" s="7" t="str">
        <f>IF($M74&gt;22," ",IF($R74&gt;22," ",IF($M74+$R74=0," ","Yes")))</f>
        <v xml:space="preserve"> </v>
      </c>
      <c r="X74" s="7" t="str">
        <f>IF(I74=N74,"Yes"," ")</f>
        <v>Yes</v>
      </c>
      <c r="Y74" s="12" t="s">
        <v>349</v>
      </c>
      <c r="Z74" s="7" t="str">
        <f>IF(K74="F",IF(P74="F","Yes"," ")," ")</f>
        <v xml:space="preserve"> </v>
      </c>
      <c r="AA74" s="7" t="str">
        <f>IF(K74="M",IF($P74="M","Yes"," ")," ")</f>
        <v xml:space="preserve"> </v>
      </c>
      <c r="AB74" s="7" t="str">
        <f t="shared" si="24"/>
        <v>Yes</v>
      </c>
      <c r="AC74" s="7"/>
      <c r="AD74" s="7" t="str">
        <f t="shared" si="31"/>
        <v xml:space="preserve"> </v>
      </c>
      <c r="AE74" s="7" t="str">
        <f t="shared" si="25"/>
        <v xml:space="preserve"> </v>
      </c>
      <c r="AF74" s="7">
        <f>IF($V74="Yes",2,IF($R74&lt;26,1,IF($M74&lt;26,1," ")))</f>
        <v>1</v>
      </c>
      <c r="AG74" s="7" t="str">
        <f>IF($V74="Yes",2,IF($R74&lt;23,1,IF($M74&lt;23,1," ")))</f>
        <v xml:space="preserve"> </v>
      </c>
      <c r="AH74" s="12" t="s">
        <v>309</v>
      </c>
      <c r="AI74" s="6" t="s">
        <v>499</v>
      </c>
      <c r="AJ74" s="5" t="s">
        <v>224</v>
      </c>
      <c r="AK74" s="5" t="s">
        <v>39</v>
      </c>
      <c r="AL74" s="6">
        <v>2020</v>
      </c>
      <c r="AM74" s="7">
        <f t="shared" si="26"/>
        <v>5</v>
      </c>
      <c r="AN74" s="6" t="s">
        <v>219</v>
      </c>
      <c r="AO74" s="6" t="s">
        <v>219</v>
      </c>
      <c r="AP74" s="6">
        <v>1209</v>
      </c>
      <c r="AQ74" s="5" t="s">
        <v>229</v>
      </c>
      <c r="AR74" s="5" t="s">
        <v>580</v>
      </c>
      <c r="AS74" s="6">
        <v>2023</v>
      </c>
      <c r="AT74" s="6" t="s">
        <v>30</v>
      </c>
      <c r="AU74" s="5" t="s">
        <v>229</v>
      </c>
      <c r="AV74" s="5" t="s">
        <v>219</v>
      </c>
      <c r="AW74" s="6">
        <v>2022</v>
      </c>
      <c r="AX74" s="5" t="s">
        <v>229</v>
      </c>
      <c r="AY74" s="5" t="s">
        <v>219</v>
      </c>
      <c r="AZ74" s="6">
        <v>2021</v>
      </c>
      <c r="BA74" s="6">
        <v>184.2</v>
      </c>
      <c r="BB74" s="8" t="str">
        <f t="shared" si="21"/>
        <v xml:space="preserve"> </v>
      </c>
      <c r="BC74" s="7">
        <f t="shared" si="27"/>
        <v>4.1999999999999886</v>
      </c>
      <c r="BD74" s="9">
        <f>IF(BA74&gt;180,0,IF(BA74&gt;0,180-BA74," "))</f>
        <v>0</v>
      </c>
      <c r="BE74" s="6">
        <v>94.45</v>
      </c>
      <c r="BF74" s="6">
        <v>85.2</v>
      </c>
      <c r="BG74" s="20">
        <f t="shared" si="28"/>
        <v>179.65</v>
      </c>
      <c r="BH74" s="10">
        <f t="shared" si="29"/>
        <v>-29.650000000000006</v>
      </c>
      <c r="BI74" s="20">
        <f>IF(BG74&gt;150,0,IF(BA74&gt;180,+BH74/2-(BA74-180),BH74/2))</f>
        <v>0</v>
      </c>
    </row>
    <row r="75" spans="1:61" x14ac:dyDescent="0.45">
      <c r="A75" s="6" t="s">
        <v>245</v>
      </c>
      <c r="B75" s="24">
        <v>63</v>
      </c>
      <c r="C75" s="18">
        <f t="shared" si="30"/>
        <v>0.48091603053435117</v>
      </c>
      <c r="D75" s="6" t="s">
        <v>246</v>
      </c>
      <c r="E75" s="24">
        <v>73</v>
      </c>
      <c r="F75" s="6" t="s">
        <v>52</v>
      </c>
      <c r="G75" s="6">
        <v>19</v>
      </c>
      <c r="H75" s="13" t="s">
        <v>521</v>
      </c>
      <c r="I75" s="5" t="s">
        <v>175</v>
      </c>
      <c r="J75" s="5" t="s">
        <v>76</v>
      </c>
      <c r="K75" s="6" t="s">
        <v>26</v>
      </c>
      <c r="L75" s="6">
        <v>1967</v>
      </c>
      <c r="M75" s="7">
        <f t="shared" si="22"/>
        <v>58</v>
      </c>
      <c r="N75" s="5" t="s">
        <v>176</v>
      </c>
      <c r="O75" s="5" t="s">
        <v>177</v>
      </c>
      <c r="P75" s="6" t="s">
        <v>26</v>
      </c>
      <c r="Q75" s="6">
        <v>1968</v>
      </c>
      <c r="R75" s="7">
        <f t="shared" si="23"/>
        <v>57</v>
      </c>
      <c r="S75" s="31">
        <v>2</v>
      </c>
      <c r="T75" s="26">
        <v>0</v>
      </c>
      <c r="U75" s="7" t="str">
        <f>IF(M75&lt;50," ",IF(R75&lt;50," ","Yes"))</f>
        <v>Yes</v>
      </c>
      <c r="V75" s="7" t="str">
        <f>IF($M75&gt;26," ",IF($R75&gt;26," ",IF(M75+R75=0," ","Yes")))</f>
        <v xml:space="preserve"> </v>
      </c>
      <c r="W75" s="7" t="str">
        <f>IF($M75&gt;22," ",IF($R75&gt;22," ",IF($M75+$R75=0," ","Yes")))</f>
        <v xml:space="preserve"> </v>
      </c>
      <c r="X75" s="7" t="str">
        <f>IF(I75=N75,"Yes"," ")</f>
        <v xml:space="preserve"> </v>
      </c>
      <c r="Y75" s="7"/>
      <c r="Z75" s="7" t="str">
        <f>IF(K75="F",IF(P75="F","Yes"," ")," ")</f>
        <v xml:space="preserve"> </v>
      </c>
      <c r="AA75" s="7" t="str">
        <f>IF(K75="M",IF($P75="M","Yes"," ")," ")</f>
        <v>Yes</v>
      </c>
      <c r="AB75" s="7" t="str">
        <f t="shared" si="24"/>
        <v xml:space="preserve"> </v>
      </c>
      <c r="AC75" s="7"/>
      <c r="AD75" s="7" t="str">
        <f t="shared" si="31"/>
        <v xml:space="preserve"> </v>
      </c>
      <c r="AE75" s="7" t="str">
        <f t="shared" si="25"/>
        <v xml:space="preserve"> </v>
      </c>
      <c r="AF75" s="7" t="str">
        <f>IF($V75="Yes",2,IF($R75&lt;26,1,IF($M75&lt;26,1," ")))</f>
        <v xml:space="preserve"> </v>
      </c>
      <c r="AG75" s="7" t="str">
        <f>IF($V75="Yes",2,IF($R75&lt;23,1,IF($M75&lt;23,1," ")))</f>
        <v xml:space="preserve"> </v>
      </c>
      <c r="AH75" s="12" t="s">
        <v>309</v>
      </c>
      <c r="AI75" s="6" t="s">
        <v>499</v>
      </c>
      <c r="AJ75" s="5" t="s">
        <v>40</v>
      </c>
      <c r="AK75" s="5" t="s">
        <v>77</v>
      </c>
      <c r="AL75" s="6">
        <v>2018</v>
      </c>
      <c r="AM75" s="7">
        <f t="shared" si="26"/>
        <v>7</v>
      </c>
      <c r="AN75" s="6" t="s">
        <v>219</v>
      </c>
      <c r="AO75" s="6" t="s">
        <v>219</v>
      </c>
      <c r="AP75" s="6">
        <v>1132</v>
      </c>
      <c r="AQ75" s="5" t="s">
        <v>230</v>
      </c>
      <c r="AR75" s="5" t="s">
        <v>219</v>
      </c>
      <c r="AS75" s="6">
        <v>2022</v>
      </c>
      <c r="AT75" s="6" t="s">
        <v>30</v>
      </c>
      <c r="AU75" s="5" t="s">
        <v>230</v>
      </c>
      <c r="AV75" s="5" t="s">
        <v>219</v>
      </c>
      <c r="AW75" s="6">
        <v>2022</v>
      </c>
      <c r="AX75" s="5" t="s">
        <v>854</v>
      </c>
      <c r="AY75" s="5" t="s">
        <v>522</v>
      </c>
      <c r="AZ75" s="6">
        <v>2025</v>
      </c>
      <c r="BA75" s="6">
        <v>177.8</v>
      </c>
      <c r="BB75" s="8" t="str">
        <f t="shared" si="21"/>
        <v xml:space="preserve"> </v>
      </c>
      <c r="BC75" s="7">
        <f t="shared" si="27"/>
        <v>0</v>
      </c>
      <c r="BD75" s="9">
        <f>IF(BA75&gt;180,0,IF(BA75&gt;0,180-BA75," "))</f>
        <v>2.1999999999999886</v>
      </c>
      <c r="BE75" s="6">
        <v>80.099999999999994</v>
      </c>
      <c r="BF75" s="6">
        <v>80.45</v>
      </c>
      <c r="BG75" s="10">
        <f t="shared" si="28"/>
        <v>160.55000000000001</v>
      </c>
      <c r="BH75" s="10">
        <f t="shared" si="29"/>
        <v>-10.550000000000011</v>
      </c>
      <c r="BI75" s="20">
        <f>IF(BG75&gt;150,0,IF(BA75&gt;180,+BH75/2-(BA75-180),BH75/2))</f>
        <v>0</v>
      </c>
    </row>
    <row r="76" spans="1:61" x14ac:dyDescent="0.45">
      <c r="A76" s="6"/>
      <c r="D76" s="6" t="s">
        <v>246</v>
      </c>
      <c r="E76" s="24">
        <v>74</v>
      </c>
      <c r="F76" s="6" t="s">
        <v>55</v>
      </c>
      <c r="G76" s="6">
        <v>28</v>
      </c>
      <c r="H76" s="13" t="s">
        <v>805</v>
      </c>
      <c r="I76" s="5" t="s">
        <v>368</v>
      </c>
      <c r="J76" s="5" t="s">
        <v>369</v>
      </c>
      <c r="K76" s="6" t="s">
        <v>26</v>
      </c>
      <c r="L76" s="6">
        <v>1966</v>
      </c>
      <c r="M76" s="7">
        <f t="shared" si="22"/>
        <v>59</v>
      </c>
      <c r="N76" s="5" t="s">
        <v>370</v>
      </c>
      <c r="O76" s="5" t="s">
        <v>71</v>
      </c>
      <c r="P76" s="6" t="s">
        <v>26</v>
      </c>
      <c r="Q76" s="6">
        <v>1961</v>
      </c>
      <c r="R76" s="7">
        <f t="shared" si="23"/>
        <v>64</v>
      </c>
      <c r="S76" s="31">
        <v>0</v>
      </c>
      <c r="T76" s="26">
        <v>0</v>
      </c>
      <c r="U76" s="7" t="str">
        <f>IF(M76&lt;50," ",IF(R76&lt;50," ","Yes"))</f>
        <v>Yes</v>
      </c>
      <c r="V76" s="7" t="str">
        <f>IF($M76&gt;26," ",IF($R76&gt;26," ",IF(M76+R76=0," ","Yes")))</f>
        <v xml:space="preserve"> </v>
      </c>
      <c r="W76" s="7" t="str">
        <f>IF($M76&gt;22," ",IF($R76&gt;22," ",IF($M76+$R76=0," ","Yes")))</f>
        <v xml:space="preserve"> </v>
      </c>
      <c r="X76" s="7" t="str">
        <f>IF(I76=N76,"Yes"," ")</f>
        <v xml:space="preserve"> </v>
      </c>
      <c r="Y76" s="7"/>
      <c r="Z76" s="7" t="str">
        <f>IF(K76="F",IF(P76="F","Yes"," ")," ")</f>
        <v xml:space="preserve"> </v>
      </c>
      <c r="AA76" s="7" t="str">
        <f>IF(K76="M",IF($P76="M","Yes"," ")," ")</f>
        <v>Yes</v>
      </c>
      <c r="AB76" s="7" t="str">
        <f t="shared" si="24"/>
        <v xml:space="preserve"> </v>
      </c>
      <c r="AC76" s="7"/>
      <c r="AD76" s="7" t="str">
        <f t="shared" si="31"/>
        <v xml:space="preserve"> </v>
      </c>
      <c r="AE76" s="7" t="str">
        <f t="shared" si="25"/>
        <v xml:space="preserve"> </v>
      </c>
      <c r="AF76" s="7" t="str">
        <f>IF($V76="Yes",2,IF($R76&lt;26,1,IF($M76&lt;26,1," ")))</f>
        <v xml:space="preserve"> </v>
      </c>
      <c r="AG76" s="7" t="str">
        <f>IF($V76="Yes",2,IF($R76&lt;23,1,IF($M76&lt;23,1," ")))</f>
        <v xml:space="preserve"> </v>
      </c>
      <c r="AH76" s="12" t="s">
        <v>309</v>
      </c>
      <c r="AI76" s="6" t="s">
        <v>499</v>
      </c>
      <c r="AJ76" s="5" t="s">
        <v>161</v>
      </c>
      <c r="AK76" s="5" t="s">
        <v>44</v>
      </c>
      <c r="AL76" s="6">
        <v>2025</v>
      </c>
      <c r="AM76" s="7">
        <f t="shared" si="26"/>
        <v>0</v>
      </c>
      <c r="AN76" s="6" t="s">
        <v>806</v>
      </c>
      <c r="AO76" s="6" t="s">
        <v>807</v>
      </c>
      <c r="AP76" s="6">
        <v>1579</v>
      </c>
      <c r="AQ76" s="5" t="s">
        <v>161</v>
      </c>
      <c r="AR76" s="5" t="s">
        <v>808</v>
      </c>
      <c r="AS76" s="6">
        <v>2025</v>
      </c>
      <c r="AT76" s="6" t="s">
        <v>30</v>
      </c>
      <c r="AU76" s="5" t="s">
        <v>161</v>
      </c>
      <c r="AV76" s="5" t="s">
        <v>809</v>
      </c>
      <c r="AW76" s="6">
        <v>2025</v>
      </c>
      <c r="AX76" s="5" t="s">
        <v>161</v>
      </c>
      <c r="AY76" s="5" t="s">
        <v>309</v>
      </c>
      <c r="AZ76" s="6">
        <v>2024</v>
      </c>
      <c r="BA76" s="6">
        <v>182.9</v>
      </c>
      <c r="BB76" s="8" t="str">
        <f t="shared" si="21"/>
        <v xml:space="preserve"> </v>
      </c>
      <c r="BC76" s="7">
        <f t="shared" si="27"/>
        <v>2.9000000000000057</v>
      </c>
      <c r="BD76" s="9">
        <f>IF(BA76&gt;180,0,IF(BA76&gt;0,180-BA76," "))</f>
        <v>0</v>
      </c>
      <c r="BE76" s="6">
        <v>70.599999999999994</v>
      </c>
      <c r="BF76" s="6">
        <v>80.45</v>
      </c>
      <c r="BG76" s="20">
        <f t="shared" si="28"/>
        <v>151.05000000000001</v>
      </c>
      <c r="BH76" s="20">
        <f t="shared" si="29"/>
        <v>-1.0500000000000114</v>
      </c>
      <c r="BI76" s="20">
        <f>IF(BG76&gt;150,0,IF(BA76&gt;180,+BH76/2-(BA76-180),BH76/2))</f>
        <v>0</v>
      </c>
    </row>
    <row r="77" spans="1:61" x14ac:dyDescent="0.45">
      <c r="A77" s="6"/>
      <c r="D77" s="6" t="s">
        <v>246</v>
      </c>
      <c r="E77" s="24">
        <v>75</v>
      </c>
      <c r="F77" s="6" t="s">
        <v>69</v>
      </c>
      <c r="G77" s="13">
        <v>10</v>
      </c>
      <c r="H77" s="13" t="s">
        <v>78</v>
      </c>
      <c r="I77" s="5" t="s">
        <v>379</v>
      </c>
      <c r="J77" s="5" t="s">
        <v>380</v>
      </c>
      <c r="K77" s="6" t="s">
        <v>26</v>
      </c>
      <c r="L77" s="6">
        <v>1961</v>
      </c>
      <c r="M77" s="7">
        <f t="shared" si="22"/>
        <v>64</v>
      </c>
      <c r="N77" s="5" t="s">
        <v>668</v>
      </c>
      <c r="O77" s="5" t="s">
        <v>71</v>
      </c>
      <c r="P77" s="6" t="s">
        <v>26</v>
      </c>
      <c r="Q77" s="6">
        <v>1999</v>
      </c>
      <c r="R77" s="7">
        <f t="shared" si="23"/>
        <v>26</v>
      </c>
      <c r="S77" s="31">
        <v>0</v>
      </c>
      <c r="T77" s="26">
        <v>1</v>
      </c>
      <c r="U77" s="7" t="str">
        <f>IF(M77&lt;50," ",IF(R77&lt;50," ","Yes"))</f>
        <v xml:space="preserve"> </v>
      </c>
      <c r="V77" s="7" t="str">
        <f>IF($M77&gt;26," ",IF($R77&gt;26," ",IF(M77+R77=0," ","Yes")))</f>
        <v xml:space="preserve"> </v>
      </c>
      <c r="W77" s="7" t="str">
        <f>IF($M77&gt;22," ",IF($R77&gt;22," ",IF($M77+$R77=0," ","Yes")))</f>
        <v xml:space="preserve"> </v>
      </c>
      <c r="X77" s="7" t="str">
        <f>IF(I77=N77,"Yes"," ")</f>
        <v xml:space="preserve"> </v>
      </c>
      <c r="Y77" s="7"/>
      <c r="Z77" s="7" t="str">
        <f>IF(K77="F",IF(P77="F","Yes"," ")," ")</f>
        <v xml:space="preserve"> </v>
      </c>
      <c r="AA77" s="7" t="str">
        <f>IF(K77="M",IF($P77="M","Yes"," ")," ")</f>
        <v>Yes</v>
      </c>
      <c r="AB77" s="7" t="str">
        <f t="shared" si="24"/>
        <v xml:space="preserve"> </v>
      </c>
      <c r="AC77" s="7"/>
      <c r="AD77" s="7" t="str">
        <f t="shared" si="31"/>
        <v xml:space="preserve"> </v>
      </c>
      <c r="AE77" s="7" t="str">
        <f t="shared" si="25"/>
        <v xml:space="preserve"> </v>
      </c>
      <c r="AF77" s="7" t="str">
        <f>IF($V77="Yes",2,IF($R77&lt;26,1,IF($M77&lt;26,1," ")))</f>
        <v xml:space="preserve"> </v>
      </c>
      <c r="AG77" s="7" t="str">
        <f>IF($V77="Yes",2,IF($R77&lt;23,1,IF($M77&lt;23,1," ")))</f>
        <v xml:space="preserve"> </v>
      </c>
      <c r="AH77" s="12" t="s">
        <v>309</v>
      </c>
      <c r="AI77" s="6" t="s">
        <v>499</v>
      </c>
      <c r="AJ77" s="5" t="s">
        <v>43</v>
      </c>
      <c r="AK77" s="5" t="s">
        <v>43</v>
      </c>
      <c r="AL77" s="6">
        <v>2013</v>
      </c>
      <c r="AM77" s="7">
        <f t="shared" si="26"/>
        <v>12</v>
      </c>
      <c r="AN77" s="6" t="s">
        <v>219</v>
      </c>
      <c r="AO77" s="6" t="s">
        <v>219</v>
      </c>
      <c r="AP77" s="6">
        <v>1550</v>
      </c>
      <c r="AQ77" s="5" t="s">
        <v>229</v>
      </c>
      <c r="AR77" s="5" t="s">
        <v>669</v>
      </c>
      <c r="AS77" s="6">
        <v>2021</v>
      </c>
      <c r="AT77" s="6" t="s">
        <v>30</v>
      </c>
      <c r="AU77" s="5" t="s">
        <v>161</v>
      </c>
      <c r="AV77" s="5" t="s">
        <v>670</v>
      </c>
      <c r="AW77" s="6">
        <v>2024</v>
      </c>
      <c r="AX77" s="5" t="s">
        <v>161</v>
      </c>
      <c r="AY77" s="5" t="s">
        <v>671</v>
      </c>
      <c r="AZ77" s="6">
        <v>2024</v>
      </c>
      <c r="BA77" s="6">
        <v>186</v>
      </c>
      <c r="BB77" s="8" t="str">
        <f t="shared" si="21"/>
        <v xml:space="preserve"> </v>
      </c>
      <c r="BC77" s="7">
        <f t="shared" si="27"/>
        <v>6</v>
      </c>
      <c r="BD77" s="9">
        <f>IF(BA77&gt;180,0,IF(BA77&gt;0,180-BA77," "))</f>
        <v>0</v>
      </c>
      <c r="BE77" s="6">
        <v>75.900000000000006</v>
      </c>
      <c r="BF77" s="6">
        <v>86.2</v>
      </c>
      <c r="BG77" s="20">
        <f t="shared" si="28"/>
        <v>162.10000000000002</v>
      </c>
      <c r="BH77" s="20">
        <f t="shared" si="29"/>
        <v>-12.100000000000023</v>
      </c>
      <c r="BI77" s="20">
        <f>IF(BG77&gt;150,0,IF(BA77&gt;180,+BH77/2-(BA77-180),BH77/2))</f>
        <v>0</v>
      </c>
    </row>
    <row r="78" spans="1:61" x14ac:dyDescent="0.45">
      <c r="A78" s="6"/>
      <c r="D78" s="6" t="s">
        <v>246</v>
      </c>
      <c r="E78" s="24">
        <v>76</v>
      </c>
      <c r="F78" s="6" t="s">
        <v>151</v>
      </c>
      <c r="G78" s="6">
        <v>12</v>
      </c>
      <c r="H78" s="13" t="s">
        <v>773</v>
      </c>
      <c r="I78" s="5" t="s">
        <v>415</v>
      </c>
      <c r="J78" s="5" t="s">
        <v>414</v>
      </c>
      <c r="K78" s="6" t="s">
        <v>26</v>
      </c>
      <c r="L78" s="6">
        <v>1980</v>
      </c>
      <c r="M78" s="7">
        <f t="shared" si="22"/>
        <v>45</v>
      </c>
      <c r="N78" s="5" t="s">
        <v>415</v>
      </c>
      <c r="O78" s="5" t="s">
        <v>416</v>
      </c>
      <c r="P78" s="6" t="s">
        <v>26</v>
      </c>
      <c r="Q78" s="6">
        <v>1981</v>
      </c>
      <c r="R78" s="7">
        <f t="shared" si="23"/>
        <v>44</v>
      </c>
      <c r="S78" s="31">
        <v>0</v>
      </c>
      <c r="T78" s="26">
        <v>2</v>
      </c>
      <c r="U78" s="7" t="str">
        <f>IF(M78&lt;50," ",IF(R78&lt;50," ","Yes"))</f>
        <v xml:space="preserve"> </v>
      </c>
      <c r="V78" s="7" t="str">
        <f>IF($M78&gt;26," ",IF($R78&gt;26," ",IF(M78+R78=0," ","Yes")))</f>
        <v xml:space="preserve"> </v>
      </c>
      <c r="W78" s="7" t="str">
        <f>IF($M78&gt;22," ",IF($R78&gt;22," ",IF($M78+$R78=0," ","Yes")))</f>
        <v xml:space="preserve"> </v>
      </c>
      <c r="X78" s="7"/>
      <c r="Y78" s="12" t="s">
        <v>839</v>
      </c>
      <c r="Z78" s="7" t="str">
        <f>IF(K78="F",IF(P78="F","Yes"," ")," ")</f>
        <v xml:space="preserve"> </v>
      </c>
      <c r="AA78" s="7" t="str">
        <f>IF(K78="M",IF($P78="M","Yes"," ")," ")</f>
        <v>Yes</v>
      </c>
      <c r="AB78" s="7" t="str">
        <f t="shared" si="24"/>
        <v xml:space="preserve"> </v>
      </c>
      <c r="AC78" s="7"/>
      <c r="AD78" s="7" t="str">
        <f t="shared" si="31"/>
        <v xml:space="preserve"> </v>
      </c>
      <c r="AE78" s="7" t="str">
        <f t="shared" si="25"/>
        <v xml:space="preserve"> </v>
      </c>
      <c r="AF78" s="7" t="str">
        <f>IF($V78="Yes",2,IF($R78&lt;26,1,IF($M78&lt;26,1," ")))</f>
        <v xml:space="preserve"> </v>
      </c>
      <c r="AG78" s="7" t="str">
        <f>IF($V78="Yes",2,IF($R78&lt;23,1,IF($M78&lt;23,1," ")))</f>
        <v xml:space="preserve"> </v>
      </c>
      <c r="AH78" s="12" t="s">
        <v>309</v>
      </c>
      <c r="AI78" s="6" t="s">
        <v>499</v>
      </c>
      <c r="AJ78" s="5" t="s">
        <v>27</v>
      </c>
      <c r="AK78" s="5" t="s">
        <v>28</v>
      </c>
      <c r="AL78" s="6">
        <v>2020</v>
      </c>
      <c r="AM78" s="7">
        <f t="shared" si="26"/>
        <v>5</v>
      </c>
      <c r="AN78" s="6" t="s">
        <v>712</v>
      </c>
      <c r="AO78" s="6" t="s">
        <v>713</v>
      </c>
      <c r="AP78" s="6">
        <v>1311</v>
      </c>
      <c r="AQ78" s="5" t="s">
        <v>29</v>
      </c>
      <c r="AR78" s="5" t="s">
        <v>714</v>
      </c>
      <c r="AS78" s="6">
        <v>2024</v>
      </c>
      <c r="AT78" s="6" t="s">
        <v>30</v>
      </c>
      <c r="AU78" s="5" t="s">
        <v>29</v>
      </c>
      <c r="AV78" s="5" t="s">
        <v>716</v>
      </c>
      <c r="AW78" s="6">
        <v>2020</v>
      </c>
      <c r="AX78" s="5" t="s">
        <v>29</v>
      </c>
      <c r="AY78" s="5" t="s">
        <v>715</v>
      </c>
      <c r="AZ78" s="6">
        <v>2020</v>
      </c>
      <c r="BA78" s="6">
        <v>182.2</v>
      </c>
      <c r="BB78" s="8" t="str">
        <f t="shared" si="21"/>
        <v xml:space="preserve"> </v>
      </c>
      <c r="BC78" s="7">
        <f t="shared" si="27"/>
        <v>2.1999999999999886</v>
      </c>
      <c r="BD78" s="9">
        <f>IF(BA78&gt;180,0,IF(BA78&gt;0,180-BA78," "))</f>
        <v>0</v>
      </c>
      <c r="BE78" s="6">
        <v>70.150000000000006</v>
      </c>
      <c r="BF78" s="6">
        <v>74.3</v>
      </c>
      <c r="BG78" s="20">
        <f t="shared" si="28"/>
        <v>144.44999999999999</v>
      </c>
      <c r="BH78" s="20">
        <f t="shared" si="29"/>
        <v>5.5500000000000114</v>
      </c>
      <c r="BI78" s="20">
        <f>IF(BG78&gt;150,0,IF(BA78&gt;180,+BH78/2-(BA78-180),BH78/2))</f>
        <v>0.57500000000001705</v>
      </c>
    </row>
    <row r="79" spans="1:61" x14ac:dyDescent="0.45">
      <c r="A79" s="6" t="s">
        <v>246</v>
      </c>
      <c r="B79" s="24">
        <v>118</v>
      </c>
      <c r="C79" s="18">
        <f>B79/B$100</f>
        <v>0.9007633587786259</v>
      </c>
      <c r="D79" s="6" t="s">
        <v>246</v>
      </c>
      <c r="E79" s="24">
        <v>77</v>
      </c>
      <c r="F79" s="6" t="s">
        <v>47</v>
      </c>
      <c r="G79" s="6">
        <v>432</v>
      </c>
      <c r="H79" s="13" t="s">
        <v>619</v>
      </c>
      <c r="I79" s="5" t="s">
        <v>200</v>
      </c>
      <c r="J79" s="5" t="s">
        <v>201</v>
      </c>
      <c r="K79" s="6" t="s">
        <v>26</v>
      </c>
      <c r="L79" s="6">
        <v>1968</v>
      </c>
      <c r="M79" s="7">
        <f t="shared" si="22"/>
        <v>57</v>
      </c>
      <c r="N79" s="5" t="s">
        <v>202</v>
      </c>
      <c r="O79" s="5" t="s">
        <v>138</v>
      </c>
      <c r="P79" s="6" t="s">
        <v>26</v>
      </c>
      <c r="Q79" s="6">
        <v>1963</v>
      </c>
      <c r="R79" s="7">
        <f t="shared" si="23"/>
        <v>62</v>
      </c>
      <c r="S79" s="31">
        <v>2</v>
      </c>
      <c r="T79" s="26">
        <v>0</v>
      </c>
      <c r="U79" s="7" t="str">
        <f>IF(M79&lt;50," ",IF(R79&lt;50," ","Yes"))</f>
        <v>Yes</v>
      </c>
      <c r="V79" s="7" t="str">
        <f>IF($M79&gt;26," ",IF($R79&gt;26," ",IF(M79+R79=0," ","Yes")))</f>
        <v xml:space="preserve"> </v>
      </c>
      <c r="W79" s="7" t="str">
        <f>IF($M79&gt;22," ",IF($R79&gt;22," ",IF($M79+$R79=0," ","Yes")))</f>
        <v xml:space="preserve"> </v>
      </c>
      <c r="X79" s="7" t="str">
        <f>IF(I79=N79,"Yes"," ")</f>
        <v xml:space="preserve"> </v>
      </c>
      <c r="Y79" s="7"/>
      <c r="Z79" s="7" t="str">
        <f>IF(K79="F",IF(P79="F","Yes"," ")," ")</f>
        <v xml:space="preserve"> </v>
      </c>
      <c r="AA79" s="7" t="str">
        <f>IF(K79="M",IF($P79="M","Yes"," ")," ")</f>
        <v>Yes</v>
      </c>
      <c r="AB79" s="7" t="str">
        <f t="shared" si="24"/>
        <v xml:space="preserve"> </v>
      </c>
      <c r="AC79" s="7"/>
      <c r="AD79" s="7" t="str">
        <f t="shared" si="31"/>
        <v xml:space="preserve"> </v>
      </c>
      <c r="AE79" s="7" t="str">
        <f t="shared" si="25"/>
        <v xml:space="preserve"> </v>
      </c>
      <c r="AF79" s="7" t="str">
        <f>IF($V79="Yes",2,IF($R79&lt;26,1,IF($M79&lt;26,1," ")))</f>
        <v xml:space="preserve"> </v>
      </c>
      <c r="AG79" s="7" t="str">
        <f>IF($V79="Yes",2,IF($R79&lt;23,1,IF($M79&lt;23,1," ")))</f>
        <v xml:space="preserve"> </v>
      </c>
      <c r="AH79" s="12" t="s">
        <v>309</v>
      </c>
      <c r="AI79" s="6" t="s">
        <v>499</v>
      </c>
      <c r="AJ79" s="5" t="s">
        <v>161</v>
      </c>
      <c r="AK79" s="5" t="s">
        <v>38</v>
      </c>
      <c r="AL79" s="6">
        <v>2018</v>
      </c>
      <c r="AM79" s="7">
        <f t="shared" si="26"/>
        <v>7</v>
      </c>
      <c r="AN79" s="6" t="s">
        <v>219</v>
      </c>
      <c r="AO79" s="6" t="s">
        <v>219</v>
      </c>
      <c r="AP79" s="6">
        <v>1150</v>
      </c>
      <c r="AQ79" s="5" t="s">
        <v>161</v>
      </c>
      <c r="AR79" s="5" t="s">
        <v>340</v>
      </c>
      <c r="AS79" s="6">
        <v>2024</v>
      </c>
      <c r="AT79" s="6" t="s">
        <v>30</v>
      </c>
      <c r="AU79" s="5" t="s">
        <v>161</v>
      </c>
      <c r="AV79" s="5" t="s">
        <v>620</v>
      </c>
      <c r="AW79" s="6">
        <v>2023</v>
      </c>
      <c r="AX79" s="5" t="s">
        <v>161</v>
      </c>
      <c r="AY79" s="5" t="s">
        <v>341</v>
      </c>
      <c r="AZ79" s="6">
        <v>2022</v>
      </c>
      <c r="BA79" s="6">
        <v>182.25</v>
      </c>
      <c r="BB79" s="8" t="str">
        <f t="shared" si="21"/>
        <v xml:space="preserve"> </v>
      </c>
      <c r="BC79" s="7">
        <f t="shared" si="27"/>
        <v>2.25</v>
      </c>
      <c r="BD79" s="9">
        <f>IF(BA79&gt;180,0,IF(BA79&gt;0,180-BA79," "))</f>
        <v>0</v>
      </c>
      <c r="BE79" s="6">
        <v>89.9</v>
      </c>
      <c r="BF79" s="6">
        <v>73</v>
      </c>
      <c r="BG79" s="20">
        <f t="shared" si="28"/>
        <v>162.9</v>
      </c>
      <c r="BH79" s="10">
        <f t="shared" si="29"/>
        <v>-12.900000000000006</v>
      </c>
      <c r="BI79" s="20">
        <f>IF(BG79&gt;150,0,IF(BA79&gt;180,+BH79/2-(BA79-180),BH79/2))</f>
        <v>0</v>
      </c>
    </row>
    <row r="80" spans="1:61" x14ac:dyDescent="0.45">
      <c r="A80" s="6"/>
      <c r="D80" s="6" t="s">
        <v>246</v>
      </c>
      <c r="E80" s="24">
        <v>78</v>
      </c>
      <c r="F80" s="6" t="s">
        <v>47</v>
      </c>
      <c r="G80" s="6">
        <v>168</v>
      </c>
      <c r="H80" s="13" t="s">
        <v>817</v>
      </c>
      <c r="I80" s="5" t="s">
        <v>442</v>
      </c>
      <c r="J80" s="5" t="s">
        <v>100</v>
      </c>
      <c r="K80" s="6" t="s">
        <v>26</v>
      </c>
      <c r="L80" s="6">
        <v>1965</v>
      </c>
      <c r="M80" s="7">
        <f t="shared" si="22"/>
        <v>60</v>
      </c>
      <c r="N80" s="5" t="s">
        <v>442</v>
      </c>
      <c r="O80" s="5" t="s">
        <v>443</v>
      </c>
      <c r="P80" s="6" t="s">
        <v>26</v>
      </c>
      <c r="Q80" s="6">
        <v>1992</v>
      </c>
      <c r="R80" s="7">
        <f t="shared" si="23"/>
        <v>33</v>
      </c>
      <c r="S80" s="31">
        <v>0</v>
      </c>
      <c r="T80" s="26">
        <v>2</v>
      </c>
      <c r="U80" s="7" t="str">
        <f>IF(M80&lt;50," ",IF(R80&lt;50," ","Yes"))</f>
        <v xml:space="preserve"> </v>
      </c>
      <c r="V80" s="7" t="str">
        <f>IF($M80&gt;26," ",IF($R80&gt;26," ",IF(M80+R80=0," ","Yes")))</f>
        <v xml:space="preserve"> </v>
      </c>
      <c r="W80" s="7" t="str">
        <f>IF($M80&gt;22," ",IF($R80&gt;22," ",IF($M80+$R80=0," ","Yes")))</f>
        <v xml:space="preserve"> </v>
      </c>
      <c r="X80" s="7" t="str">
        <f>IF(I80=N80,"Yes"," ")</f>
        <v>Yes</v>
      </c>
      <c r="Y80" s="12" t="s">
        <v>350</v>
      </c>
      <c r="Z80" s="7" t="str">
        <f>IF(K80="F",IF(P80="F","Yes"," ")," ")</f>
        <v xml:space="preserve"> </v>
      </c>
      <c r="AA80" s="7" t="str">
        <f>IF(K80="M",IF($P80="M","Yes"," ")," ")</f>
        <v>Yes</v>
      </c>
      <c r="AB80" s="7" t="str">
        <f t="shared" si="24"/>
        <v xml:space="preserve"> </v>
      </c>
      <c r="AC80" s="7"/>
      <c r="AD80" s="7" t="str">
        <f t="shared" si="31"/>
        <v xml:space="preserve"> </v>
      </c>
      <c r="AE80" s="7" t="str">
        <f t="shared" si="25"/>
        <v xml:space="preserve"> </v>
      </c>
      <c r="AF80" s="7" t="str">
        <f>IF($V80="Yes",2,IF($R80&lt;26,1,IF($M80&lt;26,1," ")))</f>
        <v xml:space="preserve"> </v>
      </c>
      <c r="AG80" s="7" t="str">
        <f>IF($V80="Yes",2,IF($R80&lt;23,1,IF($M80&lt;23,1," ")))</f>
        <v xml:space="preserve"> </v>
      </c>
      <c r="AH80" s="12" t="s">
        <v>309</v>
      </c>
      <c r="AI80" s="6" t="s">
        <v>499</v>
      </c>
      <c r="AJ80" s="5" t="s">
        <v>156</v>
      </c>
      <c r="AK80" s="5" t="s">
        <v>157</v>
      </c>
      <c r="AL80" s="6">
        <v>2009</v>
      </c>
      <c r="AM80" s="7">
        <f t="shared" si="26"/>
        <v>16</v>
      </c>
      <c r="AN80" s="6" t="s">
        <v>219</v>
      </c>
      <c r="AO80" s="6" t="s">
        <v>219</v>
      </c>
      <c r="AP80" s="6" t="s">
        <v>309</v>
      </c>
      <c r="AQ80" s="5" t="s">
        <v>29</v>
      </c>
      <c r="AR80" s="5" t="s">
        <v>309</v>
      </c>
      <c r="AS80" s="6">
        <v>2021</v>
      </c>
      <c r="AT80" s="6" t="s">
        <v>30</v>
      </c>
      <c r="AU80" s="5" t="s">
        <v>29</v>
      </c>
      <c r="AV80" s="5" t="s">
        <v>309</v>
      </c>
      <c r="AW80" s="6">
        <v>2021</v>
      </c>
      <c r="AX80" s="5" t="s">
        <v>29</v>
      </c>
      <c r="AY80" s="5" t="s">
        <v>818</v>
      </c>
      <c r="AZ80" s="6">
        <v>2024</v>
      </c>
      <c r="BA80" s="6">
        <v>193.6</v>
      </c>
      <c r="BB80" s="8" t="str">
        <f t="shared" si="21"/>
        <v xml:space="preserve"> </v>
      </c>
      <c r="BC80" s="7">
        <f t="shared" si="27"/>
        <v>13.599999999999994</v>
      </c>
      <c r="BD80" s="9">
        <f>IF(BA80&gt;180,0,IF(BA80&gt;0,180-BA80," "))</f>
        <v>0</v>
      </c>
      <c r="BE80" s="6">
        <v>89.65</v>
      </c>
      <c r="BF80" s="6">
        <v>91.4</v>
      </c>
      <c r="BG80" s="20">
        <f t="shared" si="28"/>
        <v>181.05</v>
      </c>
      <c r="BH80" s="20">
        <f t="shared" si="29"/>
        <v>-31.050000000000011</v>
      </c>
      <c r="BI80" s="20">
        <f>IF(BG80&gt;150,0,IF(BA80&gt;180,+BH80/2-(BA80-180),BH80/2))</f>
        <v>0</v>
      </c>
    </row>
    <row r="81" spans="1:61" x14ac:dyDescent="0.45">
      <c r="A81" s="6"/>
      <c r="D81" s="6" t="s">
        <v>246</v>
      </c>
      <c r="E81" s="24">
        <v>79</v>
      </c>
      <c r="F81" s="6" t="s">
        <v>47</v>
      </c>
      <c r="G81" s="6">
        <v>666</v>
      </c>
      <c r="H81" s="13" t="s">
        <v>826</v>
      </c>
      <c r="I81" s="5" t="s">
        <v>450</v>
      </c>
      <c r="J81" s="5" t="s">
        <v>451</v>
      </c>
      <c r="K81" s="6" t="s">
        <v>26</v>
      </c>
      <c r="L81" s="6">
        <v>1969</v>
      </c>
      <c r="M81" s="7">
        <f t="shared" si="22"/>
        <v>56</v>
      </c>
      <c r="N81" s="5" t="s">
        <v>452</v>
      </c>
      <c r="O81" s="5" t="s">
        <v>76</v>
      </c>
      <c r="P81" s="6" t="s">
        <v>26</v>
      </c>
      <c r="Q81" s="6">
        <v>2005</v>
      </c>
      <c r="R81" s="7">
        <f t="shared" si="23"/>
        <v>20</v>
      </c>
      <c r="S81" s="31">
        <v>0</v>
      </c>
      <c r="T81" s="26">
        <v>2</v>
      </c>
      <c r="U81" s="7" t="str">
        <f>IF(M81&lt;50," ",IF(R81&lt;50," ","Yes"))</f>
        <v xml:space="preserve"> </v>
      </c>
      <c r="V81" s="7" t="str">
        <f>IF($M81&gt;26," ",IF($R81&gt;26," ",IF(M81+R81=0," ","Yes")))</f>
        <v xml:space="preserve"> </v>
      </c>
      <c r="W81" s="7" t="str">
        <f>IF($M81&gt;22," ",IF($R81&gt;22," ",IF($M81+$R81=0," ","Yes")))</f>
        <v xml:space="preserve"> </v>
      </c>
      <c r="X81" s="7" t="str">
        <f>IF(I81=N81,"Yes"," ")</f>
        <v xml:space="preserve"> </v>
      </c>
      <c r="Y81" s="7"/>
      <c r="Z81" s="7" t="str">
        <f>IF(K81="F",IF(P81="F","Yes"," ")," ")</f>
        <v xml:space="preserve"> </v>
      </c>
      <c r="AA81" s="7" t="str">
        <f>IF(K81="M",IF($P81="M","Yes"," ")," ")</f>
        <v>Yes</v>
      </c>
      <c r="AB81" s="7" t="str">
        <f t="shared" si="24"/>
        <v xml:space="preserve"> </v>
      </c>
      <c r="AC81" s="7"/>
      <c r="AD81" s="7" t="str">
        <f t="shared" si="31"/>
        <v xml:space="preserve"> </v>
      </c>
      <c r="AE81" s="7" t="str">
        <f t="shared" si="25"/>
        <v xml:space="preserve"> </v>
      </c>
      <c r="AF81" s="7">
        <f>IF($V81="Yes",2,IF($R81&lt;26,1,IF($M81&lt;26,1," ")))</f>
        <v>1</v>
      </c>
      <c r="AG81" s="7">
        <f>IF($V81="Yes",2,IF($R81&lt;23,1,IF($M81&lt;23,1," ")))</f>
        <v>1</v>
      </c>
      <c r="AH81" s="12" t="s">
        <v>309</v>
      </c>
      <c r="AI81" s="6" t="s">
        <v>499</v>
      </c>
      <c r="AJ81" s="5" t="s">
        <v>27</v>
      </c>
      <c r="AK81" s="5" t="s">
        <v>28</v>
      </c>
      <c r="AL81" s="6">
        <v>2024</v>
      </c>
      <c r="AM81" s="7">
        <f t="shared" si="26"/>
        <v>1</v>
      </c>
      <c r="AN81" s="6" t="s">
        <v>699</v>
      </c>
      <c r="AO81" s="6" t="s">
        <v>700</v>
      </c>
      <c r="AP81" s="6">
        <v>1516</v>
      </c>
      <c r="AQ81" s="5" t="s">
        <v>29</v>
      </c>
      <c r="AR81" s="5" t="s">
        <v>701</v>
      </c>
      <c r="AS81" s="6">
        <v>2025</v>
      </c>
      <c r="AT81" s="6" t="s">
        <v>30</v>
      </c>
      <c r="AU81" s="5" t="s">
        <v>29</v>
      </c>
      <c r="AV81" s="5" t="s">
        <v>702</v>
      </c>
      <c r="AW81" s="6">
        <v>2025</v>
      </c>
      <c r="AX81" s="5" t="s">
        <v>29</v>
      </c>
      <c r="AY81" s="5" t="s">
        <v>703</v>
      </c>
      <c r="AZ81" s="6">
        <v>2024</v>
      </c>
      <c r="BA81" s="6">
        <v>182.5</v>
      </c>
      <c r="BB81" s="8" t="str">
        <f t="shared" si="21"/>
        <v xml:space="preserve"> </v>
      </c>
      <c r="BC81" s="7">
        <f t="shared" si="27"/>
        <v>2.5</v>
      </c>
      <c r="BD81" s="9">
        <f>IF(BA81&gt;180,0,IF(BA81&gt;0,180-BA81," "))</f>
        <v>0</v>
      </c>
      <c r="BE81" s="6">
        <v>82.65</v>
      </c>
      <c r="BF81" s="6">
        <v>75.5</v>
      </c>
      <c r="BG81" s="20">
        <f t="shared" si="28"/>
        <v>158.15</v>
      </c>
      <c r="BH81" s="20">
        <f t="shared" si="29"/>
        <v>-8.1500000000000057</v>
      </c>
      <c r="BI81" s="20">
        <f>IF(BG81&gt;150,0,IF(BA81&gt;180,+BH81/2-(BA81-180),BH81/2))</f>
        <v>0</v>
      </c>
    </row>
    <row r="82" spans="1:61" x14ac:dyDescent="0.45">
      <c r="A82" s="6" t="s">
        <v>246</v>
      </c>
      <c r="B82" s="24">
        <v>77</v>
      </c>
      <c r="C82" s="18">
        <f>B82/B$100</f>
        <v>0.58778625954198471</v>
      </c>
      <c r="D82" s="6" t="s">
        <v>246</v>
      </c>
      <c r="E82" s="24">
        <v>80</v>
      </c>
      <c r="F82" s="6" t="s">
        <v>52</v>
      </c>
      <c r="G82" s="6">
        <v>280</v>
      </c>
      <c r="H82" s="13" t="s">
        <v>834</v>
      </c>
      <c r="I82" s="5" t="s">
        <v>119</v>
      </c>
      <c r="J82" s="5" t="s">
        <v>120</v>
      </c>
      <c r="K82" s="6" t="s">
        <v>26</v>
      </c>
      <c r="L82" s="6">
        <f>2025-63</f>
        <v>1962</v>
      </c>
      <c r="M82" s="7">
        <f t="shared" si="22"/>
        <v>63</v>
      </c>
      <c r="N82" s="5" t="s">
        <v>121</v>
      </c>
      <c r="O82" s="5" t="s">
        <v>304</v>
      </c>
      <c r="P82" s="6" t="s">
        <v>26</v>
      </c>
      <c r="Q82" s="6">
        <v>2007</v>
      </c>
      <c r="R82" s="7">
        <f t="shared" si="23"/>
        <v>18</v>
      </c>
      <c r="S82" s="31">
        <v>2</v>
      </c>
      <c r="T82" s="26">
        <v>0</v>
      </c>
      <c r="U82" s="7" t="str">
        <f>IF(M82&lt;50," ",IF(R82&lt;50," ","Yes"))</f>
        <v xml:space="preserve"> </v>
      </c>
      <c r="V82" s="7" t="str">
        <f>IF($M82&gt;26," ",IF($R82&gt;26," ",IF(M82+R82=0," ","Yes")))</f>
        <v xml:space="preserve"> </v>
      </c>
      <c r="W82" s="7" t="str">
        <f>IF($M82&gt;22," ",IF($R82&gt;22," ",IF($M82+$R82=0," ","Yes")))</f>
        <v xml:space="preserve"> </v>
      </c>
      <c r="X82" s="7" t="str">
        <f>IF(I82=N82,"Yes"," ")</f>
        <v xml:space="preserve"> </v>
      </c>
      <c r="Y82" s="7"/>
      <c r="Z82" s="7" t="str">
        <f>IF(K82="F",IF(P82="F","Yes"," ")," ")</f>
        <v xml:space="preserve"> </v>
      </c>
      <c r="AA82" s="7" t="str">
        <f>IF(K82="M",IF($P82="M","Yes"," ")," ")</f>
        <v>Yes</v>
      </c>
      <c r="AB82" s="7" t="str">
        <f t="shared" si="24"/>
        <v xml:space="preserve"> </v>
      </c>
      <c r="AC82" s="7"/>
      <c r="AD82" s="7" t="str">
        <f t="shared" si="31"/>
        <v xml:space="preserve"> </v>
      </c>
      <c r="AE82" s="7" t="str">
        <f t="shared" si="25"/>
        <v xml:space="preserve"> </v>
      </c>
      <c r="AF82" s="7">
        <f>IF($V82="Yes",2,IF($R82&lt;26,1,IF($M82&lt;26,1," ")))</f>
        <v>1</v>
      </c>
      <c r="AG82" s="7">
        <f>IF($V82="Yes",2,IF($R82&lt;23,1,IF($M82&lt;23,1," ")))</f>
        <v>1</v>
      </c>
      <c r="AH82" s="12" t="s">
        <v>309</v>
      </c>
      <c r="AI82" s="6" t="s">
        <v>499</v>
      </c>
      <c r="AJ82" s="5" t="s">
        <v>27</v>
      </c>
      <c r="AK82" s="5" t="s">
        <v>853</v>
      </c>
      <c r="AL82" s="6">
        <v>2012</v>
      </c>
      <c r="AM82" s="7">
        <f t="shared" si="26"/>
        <v>13</v>
      </c>
      <c r="AN82" s="6" t="s">
        <v>309</v>
      </c>
      <c r="AO82" s="6" t="s">
        <v>309</v>
      </c>
      <c r="AP82" s="6">
        <v>739</v>
      </c>
      <c r="AQ82" s="5" t="s">
        <v>231</v>
      </c>
      <c r="AR82" s="19" t="s">
        <v>840</v>
      </c>
      <c r="AS82" s="6">
        <v>2023</v>
      </c>
      <c r="AT82" s="6" t="s">
        <v>30</v>
      </c>
      <c r="AU82" s="5" t="s">
        <v>231</v>
      </c>
      <c r="AV82" s="5" t="s">
        <v>219</v>
      </c>
      <c r="AW82" s="6">
        <v>2022</v>
      </c>
      <c r="AX82" s="5" t="s">
        <v>231</v>
      </c>
      <c r="AY82" s="5" t="s">
        <v>347</v>
      </c>
      <c r="AZ82" s="6">
        <v>2024</v>
      </c>
      <c r="BA82" s="6">
        <v>182.45</v>
      </c>
      <c r="BB82" s="8" t="str">
        <f t="shared" si="21"/>
        <v xml:space="preserve"> </v>
      </c>
      <c r="BC82" s="7">
        <f t="shared" si="27"/>
        <v>2.4499999999999886</v>
      </c>
      <c r="BD82" s="9">
        <f>IF(BA82&gt;180,0,IF(BA82&gt;0,180-BA82," "))</f>
        <v>0</v>
      </c>
      <c r="BE82" s="6">
        <v>104.5</v>
      </c>
      <c r="BF82" s="6">
        <v>68.75</v>
      </c>
      <c r="BG82" s="10">
        <f t="shared" si="28"/>
        <v>173.25</v>
      </c>
      <c r="BH82" s="10">
        <f t="shared" si="29"/>
        <v>-23.25</v>
      </c>
      <c r="BI82" s="20">
        <f>IF(BG82&gt;150,0,IF(BA82&gt;180,+BH82/2-(BA82-180),BH82/2))</f>
        <v>0</v>
      </c>
    </row>
    <row r="83" spans="1:61" x14ac:dyDescent="0.45">
      <c r="A83" s="6"/>
      <c r="D83" s="6" t="s">
        <v>246</v>
      </c>
      <c r="E83" s="24">
        <v>81</v>
      </c>
      <c r="F83" s="6" t="s">
        <v>55</v>
      </c>
      <c r="G83" s="6">
        <v>180</v>
      </c>
      <c r="H83" s="13" t="s">
        <v>796</v>
      </c>
      <c r="I83" s="5" t="s">
        <v>371</v>
      </c>
      <c r="J83" s="5" t="s">
        <v>372</v>
      </c>
      <c r="K83" s="6" t="s">
        <v>26</v>
      </c>
      <c r="L83" s="6">
        <v>1970</v>
      </c>
      <c r="M83" s="7">
        <f t="shared" si="22"/>
        <v>55</v>
      </c>
      <c r="N83" s="5" t="s">
        <v>373</v>
      </c>
      <c r="O83" s="5" t="s">
        <v>150</v>
      </c>
      <c r="P83" s="6" t="s">
        <v>26</v>
      </c>
      <c r="Q83" s="6">
        <v>1971</v>
      </c>
      <c r="R83" s="7">
        <f t="shared" si="23"/>
        <v>54</v>
      </c>
      <c r="S83" s="31">
        <v>0</v>
      </c>
      <c r="T83" s="26">
        <v>2</v>
      </c>
      <c r="U83" s="7" t="str">
        <f>IF(M83&lt;50," ",IF(R83&lt;50," ","Yes"))</f>
        <v>Yes</v>
      </c>
      <c r="V83" s="7" t="str">
        <f>IF($M83&gt;26," ",IF($R83&gt;26," ",IF(M83+R83=0," ","Yes")))</f>
        <v xml:space="preserve"> </v>
      </c>
      <c r="W83" s="7" t="str">
        <f>IF($M83&gt;22," ",IF($R83&gt;22," ",IF($M83+$R83=0," ","Yes")))</f>
        <v xml:space="preserve"> </v>
      </c>
      <c r="X83" s="7" t="str">
        <f>IF(I83=N83,"Yes"," ")</f>
        <v xml:space="preserve"> </v>
      </c>
      <c r="Y83" s="7"/>
      <c r="Z83" s="7" t="str">
        <f>IF(K83="F",IF(P83="F","Yes"," ")," ")</f>
        <v xml:space="preserve"> </v>
      </c>
      <c r="AA83" s="7" t="str">
        <f>IF(K83="M",IF($P83="M","Yes"," ")," ")</f>
        <v>Yes</v>
      </c>
      <c r="AB83" s="7" t="str">
        <f t="shared" si="24"/>
        <v xml:space="preserve"> </v>
      </c>
      <c r="AC83" s="7"/>
      <c r="AD83" s="7" t="str">
        <f t="shared" si="31"/>
        <v xml:space="preserve"> </v>
      </c>
      <c r="AE83" s="7" t="str">
        <f t="shared" si="25"/>
        <v xml:space="preserve"> </v>
      </c>
      <c r="AF83" s="7" t="str">
        <f>IF($V83="Yes",2,IF($R83&lt;26,1,IF($M83&lt;26,1," ")))</f>
        <v xml:space="preserve"> </v>
      </c>
      <c r="AG83" s="7" t="str">
        <f>IF($V83="Yes",2,IF($R83&lt;23,1,IF($M83&lt;23,1," ")))</f>
        <v xml:space="preserve"> </v>
      </c>
      <c r="AH83" s="12" t="s">
        <v>309</v>
      </c>
      <c r="AI83" s="6" t="s">
        <v>499</v>
      </c>
      <c r="AJ83" s="5" t="s">
        <v>161</v>
      </c>
      <c r="AK83" s="5" t="s">
        <v>38</v>
      </c>
      <c r="AL83" s="6">
        <v>2019</v>
      </c>
      <c r="AM83" s="7">
        <f t="shared" si="26"/>
        <v>6</v>
      </c>
      <c r="AN83" s="6" t="s">
        <v>309</v>
      </c>
      <c r="AO83" s="6" t="s">
        <v>309</v>
      </c>
      <c r="AP83" s="6">
        <v>1225</v>
      </c>
      <c r="AQ83" s="5" t="s">
        <v>161</v>
      </c>
      <c r="AR83" s="5" t="s">
        <v>219</v>
      </c>
      <c r="AS83" s="6">
        <v>2022</v>
      </c>
      <c r="AT83" s="6" t="s">
        <v>30</v>
      </c>
      <c r="AU83" s="5" t="s">
        <v>161</v>
      </c>
      <c r="AV83" s="5" t="s">
        <v>219</v>
      </c>
      <c r="AW83" s="6">
        <v>2022</v>
      </c>
      <c r="AX83" s="5" t="s">
        <v>161</v>
      </c>
      <c r="AY83" s="5" t="s">
        <v>219</v>
      </c>
      <c r="AZ83" s="6">
        <v>2019</v>
      </c>
      <c r="BA83" s="6">
        <v>187.6</v>
      </c>
      <c r="BB83" s="8" t="str">
        <f t="shared" si="21"/>
        <v xml:space="preserve"> </v>
      </c>
      <c r="BC83" s="7">
        <f t="shared" si="27"/>
        <v>7.5999999999999943</v>
      </c>
      <c r="BD83" s="9">
        <f>IF(BA83&gt;180,0,IF(BA83&gt;0,180-BA83," "))</f>
        <v>0</v>
      </c>
      <c r="BE83" s="6">
        <v>74.7</v>
      </c>
      <c r="BF83" s="6">
        <v>75.099999999999994</v>
      </c>
      <c r="BG83" s="20">
        <f t="shared" si="28"/>
        <v>149.80000000000001</v>
      </c>
      <c r="BH83" s="20">
        <f t="shared" si="29"/>
        <v>0.19999999999998863</v>
      </c>
      <c r="BI83" s="20">
        <f>IF(BG83&gt;150,0,IF(BA83&gt;180,+BH83/2-(BA83-180),BH83/2))</f>
        <v>-7.5</v>
      </c>
    </row>
    <row r="84" spans="1:61" x14ac:dyDescent="0.45">
      <c r="A84" s="6"/>
      <c r="D84" s="6" t="s">
        <v>246</v>
      </c>
      <c r="E84" s="24">
        <v>82</v>
      </c>
      <c r="F84" s="6" t="s">
        <v>47</v>
      </c>
      <c r="G84" s="6">
        <v>993</v>
      </c>
      <c r="H84" s="13" t="s">
        <v>794</v>
      </c>
      <c r="I84" s="5" t="s">
        <v>842</v>
      </c>
      <c r="J84" s="5" t="s">
        <v>843</v>
      </c>
      <c r="K84" s="6" t="s">
        <v>141</v>
      </c>
      <c r="L84" s="6">
        <v>1965</v>
      </c>
      <c r="M84" s="7">
        <f t="shared" si="22"/>
        <v>60</v>
      </c>
      <c r="N84" s="5" t="s">
        <v>847</v>
      </c>
      <c r="O84" s="5" t="s">
        <v>846</v>
      </c>
      <c r="P84" s="6" t="s">
        <v>26</v>
      </c>
      <c r="Q84" s="6">
        <v>1965</v>
      </c>
      <c r="R84" s="7">
        <f t="shared" si="23"/>
        <v>60</v>
      </c>
      <c r="S84" s="31">
        <v>0</v>
      </c>
      <c r="T84" s="26">
        <v>2</v>
      </c>
      <c r="U84" s="7" t="str">
        <f>IF(M84&lt;50," ",IF(R84&lt;50," ","Yes"))</f>
        <v>Yes</v>
      </c>
      <c r="V84" s="7" t="str">
        <f>IF($M84&gt;26," ",IF($R84&gt;26," ",IF(M84+R84=0," ","Yes")))</f>
        <v xml:space="preserve"> </v>
      </c>
      <c r="W84" s="7" t="str">
        <f>IF($M84&gt;22," ",IF($R84&gt;22," ",IF($M84+$R84=0," ","Yes")))</f>
        <v xml:space="preserve"> </v>
      </c>
      <c r="X84" s="7" t="str">
        <f>IF(I84=N84,"Yes"," ")</f>
        <v xml:space="preserve"> </v>
      </c>
      <c r="Y84" s="7"/>
      <c r="Z84" s="7" t="str">
        <f>IF(K84="F",IF(P84="F","Yes"," ")," ")</f>
        <v xml:space="preserve"> </v>
      </c>
      <c r="AA84" s="7" t="str">
        <f>IF(K84="M",IF($P84="M","Yes"," ")," ")</f>
        <v xml:space="preserve"> </v>
      </c>
      <c r="AB84" s="7" t="str">
        <f t="shared" si="24"/>
        <v>Yes</v>
      </c>
      <c r="AC84" s="7"/>
      <c r="AD84" s="7" t="str">
        <f t="shared" si="31"/>
        <v>Yes</v>
      </c>
      <c r="AE84" s="7" t="str">
        <f t="shared" si="25"/>
        <v xml:space="preserve"> </v>
      </c>
      <c r="AF84" s="7" t="str">
        <f>IF($V84="Yes",2,IF($R84&lt;26,1,IF($M84&lt;26,1," ")))</f>
        <v xml:space="preserve"> </v>
      </c>
      <c r="AG84" s="7" t="str">
        <f>IF($V84="Yes",2,IF($R84&lt;23,1,IF($M84&lt;23,1," ")))</f>
        <v xml:space="preserve"> </v>
      </c>
      <c r="AH84" s="12" t="s">
        <v>864</v>
      </c>
      <c r="AI84" s="6" t="s">
        <v>499</v>
      </c>
      <c r="AJ84" s="5" t="s">
        <v>161</v>
      </c>
      <c r="AK84" s="5" t="s">
        <v>44</v>
      </c>
      <c r="AL84" s="6">
        <v>2021</v>
      </c>
      <c r="AM84" s="7">
        <f t="shared" si="26"/>
        <v>4</v>
      </c>
      <c r="AN84" s="6" t="s">
        <v>219</v>
      </c>
      <c r="AO84" s="6" t="s">
        <v>219</v>
      </c>
      <c r="AP84" s="6">
        <v>1278</v>
      </c>
      <c r="AQ84" s="5" t="s">
        <v>161</v>
      </c>
      <c r="AR84" s="5" t="s">
        <v>219</v>
      </c>
      <c r="AS84" s="6">
        <v>2021</v>
      </c>
      <c r="AT84" s="6" t="s">
        <v>30</v>
      </c>
      <c r="AU84" s="5" t="s">
        <v>161</v>
      </c>
      <c r="AV84" s="5" t="s">
        <v>219</v>
      </c>
      <c r="AW84" s="6">
        <v>2021</v>
      </c>
      <c r="AX84" s="5" t="s">
        <v>161</v>
      </c>
      <c r="AY84" s="5" t="s">
        <v>795</v>
      </c>
      <c r="AZ84" s="6">
        <v>2025</v>
      </c>
      <c r="BA84" s="6">
        <v>182.4</v>
      </c>
      <c r="BB84" s="8" t="str">
        <f t="shared" si="21"/>
        <v xml:space="preserve"> </v>
      </c>
      <c r="BC84" s="7">
        <f t="shared" si="27"/>
        <v>2.4000000000000057</v>
      </c>
      <c r="BD84" s="9">
        <f>IF(BA84&gt;180,0,IF(BA84&gt;0,180-BA84," "))</f>
        <v>0</v>
      </c>
      <c r="BE84" s="6">
        <v>66.3</v>
      </c>
      <c r="BF84" s="6">
        <v>73</v>
      </c>
      <c r="BG84" s="20">
        <f t="shared" si="28"/>
        <v>139.30000000000001</v>
      </c>
      <c r="BH84" s="20">
        <f t="shared" si="29"/>
        <v>10.699999999999989</v>
      </c>
      <c r="BI84" s="20">
        <f>IF(BG84&gt;150,0,IF(BA84&gt;180,+BH84/2-(BA84-180),BH84/2))</f>
        <v>2.9499999999999886</v>
      </c>
    </row>
    <row r="85" spans="1:61" x14ac:dyDescent="0.45">
      <c r="A85" s="6" t="s">
        <v>246</v>
      </c>
      <c r="B85" s="24">
        <v>119</v>
      </c>
      <c r="C85" s="18">
        <f>B85/B$100</f>
        <v>0.90839694656488545</v>
      </c>
      <c r="D85" s="6" t="s">
        <v>246</v>
      </c>
      <c r="E85" s="24">
        <v>83</v>
      </c>
      <c r="F85" s="6" t="s">
        <v>98</v>
      </c>
      <c r="G85" s="6">
        <v>555</v>
      </c>
      <c r="H85" s="13" t="s">
        <v>691</v>
      </c>
      <c r="I85" s="5" t="s">
        <v>187</v>
      </c>
      <c r="J85" s="5" t="s">
        <v>188</v>
      </c>
      <c r="K85" s="6" t="s">
        <v>26</v>
      </c>
      <c r="L85" s="6">
        <v>1981</v>
      </c>
      <c r="M85" s="7">
        <f t="shared" si="22"/>
        <v>44</v>
      </c>
      <c r="N85" s="5" t="s">
        <v>189</v>
      </c>
      <c r="O85" s="5" t="s">
        <v>190</v>
      </c>
      <c r="P85" s="6" t="s">
        <v>26</v>
      </c>
      <c r="Q85" s="6">
        <v>1983</v>
      </c>
      <c r="R85" s="7">
        <f t="shared" si="23"/>
        <v>42</v>
      </c>
      <c r="S85" s="31">
        <v>1</v>
      </c>
      <c r="T85" s="26">
        <v>1</v>
      </c>
      <c r="U85" s="7" t="str">
        <f>IF(M85&lt;50," ",IF(R85&lt;50," ","Yes"))</f>
        <v xml:space="preserve"> </v>
      </c>
      <c r="V85" s="7" t="str">
        <f>IF($M85&gt;26," ",IF($R85&gt;26," ",IF(M85+R85=0," ","Yes")))</f>
        <v xml:space="preserve"> </v>
      </c>
      <c r="W85" s="7" t="str">
        <f>IF($M85&gt;22," ",IF($R85&gt;22," ",IF($M85+$R85=0," ","Yes")))</f>
        <v xml:space="preserve"> </v>
      </c>
      <c r="X85" s="7" t="str">
        <f>IF(I85=N85,"Yes"," ")</f>
        <v xml:space="preserve"> </v>
      </c>
      <c r="Z85" s="7" t="str">
        <f>IF(K85="F",IF(P85="F","Yes"," ")," ")</f>
        <v xml:space="preserve"> </v>
      </c>
      <c r="AA85" s="7" t="str">
        <f>IF(K85="M",IF($P85="M","Yes"," ")," ")</f>
        <v>Yes</v>
      </c>
      <c r="AB85" s="7" t="str">
        <f t="shared" si="24"/>
        <v xml:space="preserve"> </v>
      </c>
      <c r="AC85" s="7"/>
      <c r="AD85" s="7" t="str">
        <f t="shared" si="31"/>
        <v xml:space="preserve"> </v>
      </c>
      <c r="AE85" s="7" t="str">
        <f t="shared" si="25"/>
        <v xml:space="preserve"> </v>
      </c>
      <c r="AF85" s="7" t="str">
        <f>IF($V85="Yes",2,IF($R85&lt;26,1,IF($M85&lt;26,1," ")))</f>
        <v xml:space="preserve"> </v>
      </c>
      <c r="AG85" s="7" t="str">
        <f>IF($V85="Yes",2,IF($R85&lt;23,1,IF($M85&lt;23,1," ")))</f>
        <v xml:space="preserve"> </v>
      </c>
      <c r="AH85" s="12" t="s">
        <v>309</v>
      </c>
      <c r="AI85" s="6" t="s">
        <v>499</v>
      </c>
      <c r="AJ85" s="5" t="s">
        <v>224</v>
      </c>
      <c r="AK85" s="5" t="s">
        <v>39</v>
      </c>
      <c r="AL85" s="6">
        <v>2022</v>
      </c>
      <c r="AM85" s="7">
        <f t="shared" si="26"/>
        <v>3</v>
      </c>
      <c r="AN85" s="6" t="s">
        <v>692</v>
      </c>
      <c r="AO85" s="6">
        <v>895</v>
      </c>
      <c r="AP85" s="6">
        <v>1391</v>
      </c>
      <c r="AQ85" s="5" t="s">
        <v>229</v>
      </c>
      <c r="AR85" s="5" t="s">
        <v>693</v>
      </c>
      <c r="AS85" s="6">
        <v>2024</v>
      </c>
      <c r="AT85" s="6" t="s">
        <v>30</v>
      </c>
      <c r="AU85" s="5" t="s">
        <v>229</v>
      </c>
      <c r="AV85" s="5" t="s">
        <v>694</v>
      </c>
      <c r="AW85" s="6">
        <v>2024</v>
      </c>
      <c r="AX85" s="5" t="s">
        <v>229</v>
      </c>
      <c r="AY85" s="5" t="s">
        <v>695</v>
      </c>
      <c r="AZ85" s="6">
        <v>2024</v>
      </c>
      <c r="BA85" s="6">
        <v>176.4</v>
      </c>
      <c r="BB85" s="8" t="str">
        <f t="shared" si="21"/>
        <v xml:space="preserve"> </v>
      </c>
      <c r="BC85" s="7">
        <f t="shared" si="27"/>
        <v>0</v>
      </c>
      <c r="BD85" s="9">
        <f>IF(BA85&gt;180,0,IF(BA85&gt;0,180-BA85," "))</f>
        <v>3.5999999999999943</v>
      </c>
      <c r="BE85" s="6">
        <v>93.9</v>
      </c>
      <c r="BF85" s="6">
        <v>72.05</v>
      </c>
      <c r="BG85" s="20">
        <f t="shared" si="28"/>
        <v>165.95</v>
      </c>
      <c r="BH85" s="10">
        <f t="shared" si="29"/>
        <v>-15.949999999999989</v>
      </c>
      <c r="BI85" s="20">
        <f>IF(BG85&gt;150,0,IF(BA85&gt;180,+BH85/2-(BA85-180),BH85/2))</f>
        <v>0</v>
      </c>
    </row>
    <row r="86" spans="1:61" x14ac:dyDescent="0.45">
      <c r="A86" s="6"/>
      <c r="D86" s="6" t="s">
        <v>246</v>
      </c>
      <c r="E86" s="24">
        <v>84</v>
      </c>
      <c r="F86" s="6" t="s">
        <v>52</v>
      </c>
      <c r="G86" s="6">
        <v>143</v>
      </c>
      <c r="H86" s="13" t="s">
        <v>515</v>
      </c>
      <c r="I86" s="5" t="s">
        <v>404</v>
      </c>
      <c r="J86" s="5" t="s">
        <v>53</v>
      </c>
      <c r="K86" s="6" t="s">
        <v>26</v>
      </c>
      <c r="L86" s="6">
        <v>1983</v>
      </c>
      <c r="M86" s="7">
        <f t="shared" si="22"/>
        <v>42</v>
      </c>
      <c r="N86" s="5" t="s">
        <v>404</v>
      </c>
      <c r="O86" s="5" t="s">
        <v>405</v>
      </c>
      <c r="P86" s="6" t="s">
        <v>141</v>
      </c>
      <c r="Q86" s="6">
        <v>2013</v>
      </c>
      <c r="R86" s="7">
        <f t="shared" si="23"/>
        <v>12</v>
      </c>
      <c r="S86" s="31">
        <v>0</v>
      </c>
      <c r="T86" s="26">
        <v>2</v>
      </c>
      <c r="U86" s="7" t="str">
        <f>IF(M86&lt;50," ",IF(R86&lt;50," ","Yes"))</f>
        <v xml:space="preserve"> </v>
      </c>
      <c r="V86" s="7" t="str">
        <f>IF($M86&gt;26," ",IF($R86&gt;26," ",IF(M86+R86=0," ","Yes")))</f>
        <v xml:space="preserve"> </v>
      </c>
      <c r="W86" s="7" t="str">
        <f>IF($M86&gt;22," ",IF($R86&gt;22," ",IF($M86+$R86=0," ","Yes")))</f>
        <v xml:space="preserve"> </v>
      </c>
      <c r="X86" s="7" t="str">
        <f>IF(I86=N86,"Yes"," ")</f>
        <v>Yes</v>
      </c>
      <c r="Y86" s="12" t="s">
        <v>349</v>
      </c>
      <c r="Z86" s="7" t="str">
        <f>IF(K86="F",IF(P86="F","Yes"," ")," ")</f>
        <v xml:space="preserve"> </v>
      </c>
      <c r="AA86" s="7" t="str">
        <f>IF(K86="M",IF($P86="M","Yes"," ")," ")</f>
        <v xml:space="preserve"> </v>
      </c>
      <c r="AB86" s="7" t="str">
        <f t="shared" si="24"/>
        <v>Yes</v>
      </c>
      <c r="AC86" s="7"/>
      <c r="AD86" s="7" t="str">
        <f t="shared" si="31"/>
        <v xml:space="preserve"> </v>
      </c>
      <c r="AE86" s="7" t="str">
        <f t="shared" si="25"/>
        <v>Yes</v>
      </c>
      <c r="AF86" s="7">
        <f>IF($V86="Yes",2,IF($R86&lt;26,1,IF($M86&lt;26,1," ")))</f>
        <v>1</v>
      </c>
      <c r="AG86" s="7">
        <f>IF($V86="Yes",2,IF($R86&lt;23,1,IF($M86&lt;23,1," ")))</f>
        <v>1</v>
      </c>
      <c r="AH86" s="12" t="s">
        <v>309</v>
      </c>
      <c r="AI86" s="6" t="s">
        <v>499</v>
      </c>
      <c r="AJ86" s="5" t="s">
        <v>161</v>
      </c>
      <c r="AK86" s="5" t="s">
        <v>42</v>
      </c>
      <c r="AL86" s="6">
        <v>2006</v>
      </c>
      <c r="AM86" s="7">
        <f t="shared" si="26"/>
        <v>19</v>
      </c>
      <c r="AN86" s="6" t="s">
        <v>219</v>
      </c>
      <c r="AO86" s="6" t="s">
        <v>219</v>
      </c>
      <c r="AP86" s="6" t="s">
        <v>309</v>
      </c>
      <c r="AQ86" s="5" t="s">
        <v>161</v>
      </c>
      <c r="AR86" s="5" t="s">
        <v>219</v>
      </c>
      <c r="AS86" s="6">
        <v>2006</v>
      </c>
      <c r="AT86" s="6" t="s">
        <v>575</v>
      </c>
      <c r="AU86" s="5" t="s">
        <v>161</v>
      </c>
      <c r="AV86" s="5" t="s">
        <v>219</v>
      </c>
      <c r="AW86" s="6">
        <v>2006</v>
      </c>
      <c r="AX86" s="5" t="s">
        <v>161</v>
      </c>
      <c r="AY86" s="5" t="s">
        <v>219</v>
      </c>
      <c r="AZ86" s="6">
        <v>2006</v>
      </c>
      <c r="BA86" s="6">
        <v>178.8</v>
      </c>
      <c r="BB86" s="8" t="str">
        <f t="shared" si="21"/>
        <v xml:space="preserve"> </v>
      </c>
      <c r="BC86" s="7">
        <f t="shared" si="27"/>
        <v>0</v>
      </c>
      <c r="BD86" s="9">
        <f>IF(BA86&gt;180,0,IF(BA86&gt;0,180-BA86," "))</f>
        <v>1.1999999999999886</v>
      </c>
      <c r="BE86" s="6">
        <v>74.900000000000006</v>
      </c>
      <c r="BF86" s="6">
        <v>52.8</v>
      </c>
      <c r="BG86" s="20">
        <f t="shared" si="28"/>
        <v>127.7</v>
      </c>
      <c r="BH86" s="20">
        <f t="shared" si="29"/>
        <v>22.299999999999997</v>
      </c>
      <c r="BI86" s="11">
        <v>7.5</v>
      </c>
    </row>
    <row r="87" spans="1:61" x14ac:dyDescent="0.45">
      <c r="A87" s="6"/>
      <c r="D87" s="6" t="s">
        <v>246</v>
      </c>
      <c r="E87" s="24">
        <v>85</v>
      </c>
      <c r="F87" s="6" t="s">
        <v>47</v>
      </c>
      <c r="G87" s="6">
        <v>808</v>
      </c>
      <c r="H87" s="13" t="s">
        <v>634</v>
      </c>
      <c r="I87" s="5" t="s">
        <v>453</v>
      </c>
      <c r="J87" s="5" t="s">
        <v>454</v>
      </c>
      <c r="K87" s="6" t="s">
        <v>26</v>
      </c>
      <c r="L87" s="6">
        <v>1965</v>
      </c>
      <c r="M87" s="7">
        <f t="shared" si="22"/>
        <v>60</v>
      </c>
      <c r="N87" s="5" t="s">
        <v>453</v>
      </c>
      <c r="O87" s="5" t="s">
        <v>302</v>
      </c>
      <c r="P87" s="6" t="s">
        <v>26</v>
      </c>
      <c r="Q87" s="6">
        <v>2002</v>
      </c>
      <c r="R87" s="7">
        <f t="shared" si="23"/>
        <v>23</v>
      </c>
      <c r="S87" s="31">
        <v>0</v>
      </c>
      <c r="T87" s="26">
        <v>2</v>
      </c>
      <c r="U87" s="7" t="str">
        <f>IF(M87&lt;50," ",IF(R87&lt;50," ","Yes"))</f>
        <v xml:space="preserve"> </v>
      </c>
      <c r="V87" s="7" t="str">
        <f>IF($M87&gt;26," ",IF($R87&gt;26," ",IF(M87+R87=0," ","Yes")))</f>
        <v xml:space="preserve"> </v>
      </c>
      <c r="W87" s="7" t="str">
        <f>IF($M87&gt;22," ",IF($R87&gt;22," ",IF($M87+$R87=0," ","Yes")))</f>
        <v xml:space="preserve"> </v>
      </c>
      <c r="X87" s="7" t="str">
        <f>IF(I87=N87,"Yes"," ")</f>
        <v>Yes</v>
      </c>
      <c r="Y87" s="12" t="s">
        <v>350</v>
      </c>
      <c r="Z87" s="7" t="str">
        <f>IF(K87="F",IF(P87="F","Yes"," ")," ")</f>
        <v xml:space="preserve"> </v>
      </c>
      <c r="AA87" s="7" t="str">
        <f>IF(K87="M",IF($P87="M","Yes"," ")," ")</f>
        <v>Yes</v>
      </c>
      <c r="AB87" s="7" t="str">
        <f t="shared" si="24"/>
        <v xml:space="preserve"> </v>
      </c>
      <c r="AC87" s="7"/>
      <c r="AD87" s="7" t="str">
        <f t="shared" si="31"/>
        <v xml:space="preserve"> </v>
      </c>
      <c r="AE87" s="7" t="str">
        <f t="shared" si="25"/>
        <v>Yes</v>
      </c>
      <c r="AF87" s="7">
        <f>IF($V87="Yes",2,IF($R87&lt;26,1,IF($M87&lt;26,1," ")))</f>
        <v>1</v>
      </c>
      <c r="AG87" s="7" t="str">
        <f>IF($V87="Yes",2,IF($R87&lt;23,1,IF($M87&lt;23,1," ")))</f>
        <v xml:space="preserve"> </v>
      </c>
      <c r="AH87" s="12" t="s">
        <v>309</v>
      </c>
      <c r="AI87" s="6" t="s">
        <v>499</v>
      </c>
      <c r="AJ87" s="5" t="s">
        <v>27</v>
      </c>
      <c r="AK87" s="5" t="s">
        <v>853</v>
      </c>
      <c r="AL87" s="6">
        <v>2014</v>
      </c>
      <c r="AM87" s="7">
        <f t="shared" si="26"/>
        <v>11</v>
      </c>
      <c r="AN87" s="6" t="s">
        <v>219</v>
      </c>
      <c r="AO87" s="6" t="s">
        <v>219</v>
      </c>
      <c r="AP87" s="6" t="s">
        <v>635</v>
      </c>
      <c r="AQ87" s="5" t="s">
        <v>29</v>
      </c>
      <c r="AR87" s="5" t="s">
        <v>219</v>
      </c>
      <c r="AS87" s="6">
        <v>2014</v>
      </c>
      <c r="AT87" s="6" t="s">
        <v>575</v>
      </c>
      <c r="AU87" s="5" t="s">
        <v>29</v>
      </c>
      <c r="AV87" s="5" t="s">
        <v>219</v>
      </c>
      <c r="AW87" s="6">
        <v>2014</v>
      </c>
      <c r="AX87" s="5" t="s">
        <v>29</v>
      </c>
      <c r="AY87" s="5" t="s">
        <v>219</v>
      </c>
      <c r="AZ87" s="6">
        <v>2014</v>
      </c>
      <c r="BA87" s="6">
        <v>183.2</v>
      </c>
      <c r="BB87" s="8" t="str">
        <f t="shared" si="21"/>
        <v xml:space="preserve"> </v>
      </c>
      <c r="BC87" s="7">
        <f t="shared" si="27"/>
        <v>3.1999999999999886</v>
      </c>
      <c r="BD87" s="9">
        <f>IF(BA87&gt;180,0,IF(BA87&gt;0,180-BA87," "))</f>
        <v>0</v>
      </c>
      <c r="BE87" s="6">
        <v>89.2</v>
      </c>
      <c r="BF87" s="6">
        <v>79.95</v>
      </c>
      <c r="BG87" s="20">
        <f t="shared" si="28"/>
        <v>169.15</v>
      </c>
      <c r="BH87" s="20">
        <f t="shared" si="29"/>
        <v>-19.150000000000006</v>
      </c>
      <c r="BI87" s="20">
        <f>IF(BG87&gt;150,0,IF(BA87&gt;180,+BH87/2-(BA87-180),BH87/2))</f>
        <v>0</v>
      </c>
    </row>
    <row r="88" spans="1:61" x14ac:dyDescent="0.45">
      <c r="A88" s="6"/>
      <c r="D88" s="6" t="s">
        <v>246</v>
      </c>
      <c r="E88" s="24">
        <v>86</v>
      </c>
      <c r="F88" s="6" t="s">
        <v>47</v>
      </c>
      <c r="G88" s="6">
        <v>31</v>
      </c>
      <c r="H88" s="13" t="s">
        <v>719</v>
      </c>
      <c r="I88" s="5" t="s">
        <v>437</v>
      </c>
      <c r="J88" s="5" t="s">
        <v>438</v>
      </c>
      <c r="K88" s="6" t="s">
        <v>26</v>
      </c>
      <c r="L88" s="6">
        <v>1979</v>
      </c>
      <c r="M88" s="7">
        <f t="shared" si="22"/>
        <v>46</v>
      </c>
      <c r="N88" s="5" t="s">
        <v>439</v>
      </c>
      <c r="O88" s="5" t="s">
        <v>440</v>
      </c>
      <c r="P88" s="6" t="s">
        <v>26</v>
      </c>
      <c r="Q88" s="6">
        <v>1979</v>
      </c>
      <c r="R88" s="7">
        <f t="shared" si="23"/>
        <v>46</v>
      </c>
      <c r="S88" s="31">
        <v>0</v>
      </c>
      <c r="T88" s="26">
        <v>2</v>
      </c>
      <c r="U88" s="7" t="str">
        <f>IF(M88&lt;50," ",IF(R88&lt;50," ","Yes"))</f>
        <v xml:space="preserve"> </v>
      </c>
      <c r="V88" s="7" t="str">
        <f>IF($M88&gt;26," ",IF($R88&gt;26," ",IF(M88+R88=0," ","Yes")))</f>
        <v xml:space="preserve"> </v>
      </c>
      <c r="W88" s="7" t="str">
        <f>IF($M88&gt;22," ",IF($R88&gt;22," ",IF($M88+$R88=0," ","Yes")))</f>
        <v xml:space="preserve"> </v>
      </c>
      <c r="X88" s="7" t="str">
        <f>IF(I88=N88,"Yes"," ")</f>
        <v xml:space="preserve"> </v>
      </c>
      <c r="Z88" s="7" t="str">
        <f>IF(K88="F",IF(P88="F","Yes"," ")," ")</f>
        <v xml:space="preserve"> </v>
      </c>
      <c r="AA88" s="7" t="str">
        <f>IF(K88="M",IF($P88="M","Yes"," ")," ")</f>
        <v>Yes</v>
      </c>
      <c r="AB88" s="7" t="str">
        <f t="shared" si="24"/>
        <v xml:space="preserve"> </v>
      </c>
      <c r="AC88" s="7"/>
      <c r="AD88" s="7" t="str">
        <f t="shared" si="31"/>
        <v xml:space="preserve"> </v>
      </c>
      <c r="AE88" s="7" t="str">
        <f t="shared" si="25"/>
        <v>Yes</v>
      </c>
      <c r="AF88" s="7" t="str">
        <f>IF($V88="Yes",2,IF($R88&lt;26,1,IF($M88&lt;26,1," ")))</f>
        <v xml:space="preserve"> </v>
      </c>
      <c r="AG88" s="7" t="str">
        <f>IF($V88="Yes",2,IF($R88&lt;23,1,IF($M88&lt;23,1," ")))</f>
        <v xml:space="preserve"> </v>
      </c>
      <c r="AH88" s="12" t="s">
        <v>309</v>
      </c>
      <c r="AI88" s="6" t="s">
        <v>499</v>
      </c>
      <c r="AJ88" s="5" t="s">
        <v>27</v>
      </c>
      <c r="AK88" s="5" t="s">
        <v>853</v>
      </c>
      <c r="AL88" s="6">
        <v>2008</v>
      </c>
      <c r="AM88" s="7">
        <f t="shared" si="26"/>
        <v>17</v>
      </c>
      <c r="AN88" s="6" t="s">
        <v>309</v>
      </c>
      <c r="AO88" s="6" t="s">
        <v>309</v>
      </c>
      <c r="AP88" s="6" t="s">
        <v>309</v>
      </c>
      <c r="AQ88" s="5" t="s">
        <v>29</v>
      </c>
      <c r="AR88" s="5" t="s">
        <v>219</v>
      </c>
      <c r="AS88" s="6">
        <v>2012</v>
      </c>
      <c r="AT88" s="6" t="s">
        <v>575</v>
      </c>
      <c r="AU88" s="5" t="s">
        <v>29</v>
      </c>
      <c r="AV88" s="5" t="s">
        <v>219</v>
      </c>
      <c r="AW88" s="6">
        <v>2012</v>
      </c>
      <c r="AX88" s="5" t="s">
        <v>161</v>
      </c>
      <c r="AY88" s="5" t="s">
        <v>219</v>
      </c>
      <c r="AZ88" s="6">
        <v>2016</v>
      </c>
      <c r="BA88" s="6">
        <v>193.8</v>
      </c>
      <c r="BB88" s="8" t="str">
        <f t="shared" si="21"/>
        <v xml:space="preserve"> </v>
      </c>
      <c r="BC88" s="7">
        <f t="shared" si="27"/>
        <v>13.800000000000011</v>
      </c>
      <c r="BD88" s="9">
        <f>IF(BA88&gt;180,0,IF(BA88&gt;0,180-BA88," "))</f>
        <v>0</v>
      </c>
      <c r="BE88" s="6">
        <v>63.9</v>
      </c>
      <c r="BF88" s="6">
        <v>86.05</v>
      </c>
      <c r="BG88" s="20">
        <f t="shared" si="28"/>
        <v>149.94999999999999</v>
      </c>
      <c r="BH88" s="20">
        <f t="shared" si="29"/>
        <v>5.0000000000011369E-2</v>
      </c>
      <c r="BI88" s="20">
        <f>IF(BG88&gt;150,0,IF(BA88&gt;180,+BH88/2-(BA88-180),BH88/2))</f>
        <v>-13.775000000000006</v>
      </c>
    </row>
    <row r="89" spans="1:61" x14ac:dyDescent="0.45">
      <c r="A89" s="6" t="s">
        <v>246</v>
      </c>
      <c r="B89" s="24">
        <v>103</v>
      </c>
      <c r="C89" s="18">
        <f>B89/B$100</f>
        <v>0.7862595419847328</v>
      </c>
      <c r="D89" s="6" t="s">
        <v>246</v>
      </c>
      <c r="E89" s="24">
        <v>87</v>
      </c>
      <c r="F89" s="6" t="s">
        <v>47</v>
      </c>
      <c r="G89" s="13" t="s">
        <v>114</v>
      </c>
      <c r="H89" s="13" t="s">
        <v>653</v>
      </c>
      <c r="I89" s="5" t="s">
        <v>270</v>
      </c>
      <c r="J89" s="5" t="s">
        <v>271</v>
      </c>
      <c r="K89" s="6" t="s">
        <v>26</v>
      </c>
      <c r="L89" s="6">
        <v>1969</v>
      </c>
      <c r="M89" s="7">
        <f t="shared" si="22"/>
        <v>56</v>
      </c>
      <c r="N89" s="5" t="s">
        <v>272</v>
      </c>
      <c r="O89" s="5" t="s">
        <v>273</v>
      </c>
      <c r="P89" s="6" t="s">
        <v>26</v>
      </c>
      <c r="Q89" s="6">
        <v>1979</v>
      </c>
      <c r="R89" s="7">
        <f t="shared" si="23"/>
        <v>46</v>
      </c>
      <c r="S89" s="31">
        <v>2</v>
      </c>
      <c r="T89" s="26">
        <v>0</v>
      </c>
      <c r="U89" s="7" t="str">
        <f>IF(M89&lt;50," ",IF(R89&lt;50," ","Yes"))</f>
        <v xml:space="preserve"> </v>
      </c>
      <c r="V89" s="7" t="str">
        <f>IF($M89&gt;26," ",IF($R89&gt;26," ",IF(M89+R89=0," ","Yes")))</f>
        <v xml:space="preserve"> </v>
      </c>
      <c r="W89" s="7" t="str">
        <f>IF($M89&gt;22," ",IF($R89&gt;22," ",IF($M89+$R89=0," ","Yes")))</f>
        <v xml:space="preserve"> </v>
      </c>
      <c r="X89" s="7" t="str">
        <f>IF(I89=N89,"Yes"," ")</f>
        <v xml:space="preserve"> </v>
      </c>
      <c r="Y89" s="7"/>
      <c r="Z89" s="7" t="str">
        <f>IF(K89="F",IF(P89="F","Yes"," ")," ")</f>
        <v xml:space="preserve"> </v>
      </c>
      <c r="AA89" s="7" t="str">
        <f>IF(K89="M",IF($P89="M","Yes"," ")," ")</f>
        <v>Yes</v>
      </c>
      <c r="AB89" s="7" t="str">
        <f t="shared" si="24"/>
        <v xml:space="preserve"> </v>
      </c>
      <c r="AC89" s="7"/>
      <c r="AD89" s="7" t="str">
        <f t="shared" si="31"/>
        <v xml:space="preserve"> </v>
      </c>
      <c r="AE89" s="7" t="str">
        <f t="shared" si="25"/>
        <v xml:space="preserve"> </v>
      </c>
      <c r="AF89" s="7" t="str">
        <f>IF($V89="Yes",2,IF($R89&lt;26,1,IF($M89&lt;26,1," ")))</f>
        <v xml:space="preserve"> </v>
      </c>
      <c r="AG89" s="7" t="str">
        <f>IF($V89="Yes",2,IF($R89&lt;23,1,IF($M89&lt;23,1," ")))</f>
        <v xml:space="preserve"> </v>
      </c>
      <c r="AH89" s="12" t="s">
        <v>309</v>
      </c>
      <c r="AI89" s="6" t="s">
        <v>499</v>
      </c>
      <c r="AJ89" s="5" t="s">
        <v>27</v>
      </c>
      <c r="AK89" s="5" t="s">
        <v>28</v>
      </c>
      <c r="AL89" s="6">
        <v>2020</v>
      </c>
      <c r="AM89" s="7">
        <f t="shared" si="26"/>
        <v>5</v>
      </c>
      <c r="AN89" s="6" t="s">
        <v>219</v>
      </c>
      <c r="AO89" s="6" t="s">
        <v>219</v>
      </c>
      <c r="AP89" s="6">
        <v>1261</v>
      </c>
      <c r="AQ89" s="5" t="s">
        <v>29</v>
      </c>
      <c r="AR89" s="5" t="s">
        <v>654</v>
      </c>
      <c r="AS89" s="6">
        <v>2025</v>
      </c>
      <c r="AT89" s="6" t="s">
        <v>30</v>
      </c>
      <c r="AU89" s="5" t="s">
        <v>29</v>
      </c>
      <c r="AV89" s="5" t="s">
        <v>655</v>
      </c>
      <c r="AW89" s="6">
        <v>2025</v>
      </c>
      <c r="AX89" s="5" t="s">
        <v>29</v>
      </c>
      <c r="AY89" s="5" t="s">
        <v>656</v>
      </c>
      <c r="AZ89" s="6">
        <v>2025</v>
      </c>
      <c r="BA89" s="6">
        <v>183.35</v>
      </c>
      <c r="BB89" s="8" t="str">
        <f t="shared" ref="BB89:BB98" si="32">IF(BD89&gt;7,"TOO LIGHT"," ")</f>
        <v xml:space="preserve"> </v>
      </c>
      <c r="BC89" s="7">
        <f t="shared" si="27"/>
        <v>3.3499999999999943</v>
      </c>
      <c r="BD89" s="9">
        <f>IF(BA89&gt;180,0,IF(BA89&gt;0,180-BA89," "))</f>
        <v>0</v>
      </c>
      <c r="BE89" s="6">
        <v>108</v>
      </c>
      <c r="BF89" s="6">
        <v>81.55</v>
      </c>
      <c r="BG89" s="20">
        <f t="shared" si="28"/>
        <v>189.55</v>
      </c>
      <c r="BH89" s="10">
        <f t="shared" si="29"/>
        <v>-39.550000000000011</v>
      </c>
      <c r="BI89" s="20">
        <f>IF(BG89&gt;150,0,IF(BA89&gt;180,+BH89/2-(BA89-180),BH89/2))</f>
        <v>0</v>
      </c>
    </row>
    <row r="90" spans="1:61" x14ac:dyDescent="0.45">
      <c r="A90" s="6"/>
      <c r="D90" s="6" t="s">
        <v>246</v>
      </c>
      <c r="E90" s="24">
        <v>88</v>
      </c>
      <c r="F90" s="6" t="s">
        <v>61</v>
      </c>
      <c r="G90" s="6">
        <v>69</v>
      </c>
      <c r="H90" s="13" t="s">
        <v>797</v>
      </c>
      <c r="I90" s="5" t="s">
        <v>389</v>
      </c>
      <c r="J90" s="5" t="s">
        <v>390</v>
      </c>
      <c r="K90" s="6" t="s">
        <v>26</v>
      </c>
      <c r="L90" s="6">
        <v>1978</v>
      </c>
      <c r="M90" s="7">
        <f t="shared" si="22"/>
        <v>47</v>
      </c>
      <c r="N90" s="5" t="s">
        <v>391</v>
      </c>
      <c r="O90" s="5" t="s">
        <v>392</v>
      </c>
      <c r="P90" s="6" t="s">
        <v>141</v>
      </c>
      <c r="Q90" s="6">
        <v>1995</v>
      </c>
      <c r="R90" s="7">
        <f t="shared" si="23"/>
        <v>30</v>
      </c>
      <c r="S90" s="31">
        <v>0</v>
      </c>
      <c r="T90" s="26">
        <v>0</v>
      </c>
      <c r="U90" s="7" t="str">
        <f>IF(M90&lt;50," ",IF(R90&lt;50," ","Yes"))</f>
        <v xml:space="preserve"> </v>
      </c>
      <c r="V90" s="7" t="str">
        <f>IF($M90&gt;26," ",IF($R90&gt;26," ",IF(M90+R90=0," ","Yes")))</f>
        <v xml:space="preserve"> </v>
      </c>
      <c r="W90" s="7" t="str">
        <f>IF($M90&gt;22," ",IF($R90&gt;22," ",IF($M90+$R90=0," ","Yes")))</f>
        <v xml:space="preserve"> </v>
      </c>
      <c r="X90" s="7" t="str">
        <f>IF(I90=N90,"Yes"," ")</f>
        <v xml:space="preserve"> </v>
      </c>
      <c r="Z90" s="7" t="str">
        <f>IF(K90="F",IF(P90="F","Yes"," ")," ")</f>
        <v xml:space="preserve"> </v>
      </c>
      <c r="AA90" s="7" t="str">
        <f>IF(K90="M",IF($P90="M","Yes"," ")," ")</f>
        <v xml:space="preserve"> </v>
      </c>
      <c r="AB90" s="7" t="str">
        <f t="shared" si="24"/>
        <v>Yes</v>
      </c>
      <c r="AC90" s="7"/>
      <c r="AD90" s="7" t="str">
        <f t="shared" si="31"/>
        <v xml:space="preserve"> </v>
      </c>
      <c r="AE90" s="7" t="str">
        <f t="shared" si="25"/>
        <v xml:space="preserve"> </v>
      </c>
      <c r="AF90" s="7" t="str">
        <f>IF($V90="Yes",2,IF($R90&lt;26,1,IF($M90&lt;26,1," ")))</f>
        <v xml:space="preserve"> </v>
      </c>
      <c r="AG90" s="7" t="str">
        <f>IF($V90="Yes",2,IF($R90&lt;23,1,IF($M90&lt;23,1," ")))</f>
        <v xml:space="preserve"> </v>
      </c>
      <c r="AH90" s="12" t="s">
        <v>859</v>
      </c>
      <c r="AI90" s="6" t="s">
        <v>499</v>
      </c>
      <c r="AJ90" s="5" t="s">
        <v>27</v>
      </c>
      <c r="AK90" s="5" t="s">
        <v>853</v>
      </c>
      <c r="AL90" s="6">
        <v>2011</v>
      </c>
      <c r="AM90" s="7">
        <f t="shared" si="26"/>
        <v>14</v>
      </c>
      <c r="AN90" s="6" t="s">
        <v>219</v>
      </c>
      <c r="AO90" s="6" t="s">
        <v>219</v>
      </c>
      <c r="AP90" s="6">
        <v>1114</v>
      </c>
      <c r="AQ90" s="5" t="s">
        <v>229</v>
      </c>
      <c r="AR90" s="5" t="s">
        <v>219</v>
      </c>
      <c r="AS90" s="6">
        <v>2021</v>
      </c>
      <c r="AT90" s="6" t="s">
        <v>30</v>
      </c>
      <c r="AU90" s="5" t="s">
        <v>229</v>
      </c>
      <c r="AV90" s="5" t="s">
        <v>219</v>
      </c>
      <c r="AW90" s="6">
        <v>2021</v>
      </c>
      <c r="AX90" s="5" t="s">
        <v>29</v>
      </c>
      <c r="AY90" s="5" t="s">
        <v>739</v>
      </c>
      <c r="AZ90" s="6">
        <v>2025</v>
      </c>
      <c r="BA90" s="6">
        <v>187.6</v>
      </c>
      <c r="BB90" s="8" t="str">
        <f t="shared" si="32"/>
        <v xml:space="preserve"> </v>
      </c>
      <c r="BC90" s="7">
        <f t="shared" si="27"/>
        <v>7.5999999999999943</v>
      </c>
      <c r="BD90" s="9">
        <f>IF(BA90&gt;180,0,IF(BA90&gt;0,180-BA90," "))</f>
        <v>0</v>
      </c>
      <c r="BE90" s="6">
        <v>72.8</v>
      </c>
      <c r="BF90" s="6">
        <v>76.2</v>
      </c>
      <c r="BG90" s="20">
        <f t="shared" si="28"/>
        <v>149</v>
      </c>
      <c r="BH90" s="20">
        <f t="shared" si="29"/>
        <v>1</v>
      </c>
      <c r="BI90" s="20">
        <f>IF(BG90&gt;150,0,IF(BA90&gt;180,+BH90/2-(BA90-180),BH90/2))</f>
        <v>-7.0999999999999943</v>
      </c>
    </row>
    <row r="91" spans="1:61" x14ac:dyDescent="0.45">
      <c r="A91" s="6"/>
      <c r="D91" s="6" t="s">
        <v>246</v>
      </c>
      <c r="E91" s="24">
        <v>89</v>
      </c>
      <c r="F91" s="6" t="s">
        <v>47</v>
      </c>
      <c r="G91" s="6">
        <v>333</v>
      </c>
      <c r="H91" s="13" t="s">
        <v>657</v>
      </c>
      <c r="I91" s="5" t="s">
        <v>470</v>
      </c>
      <c r="J91" s="5" t="s">
        <v>471</v>
      </c>
      <c r="K91" s="6" t="s">
        <v>26</v>
      </c>
      <c r="L91" s="6">
        <v>1964</v>
      </c>
      <c r="M91" s="7">
        <f t="shared" si="22"/>
        <v>61</v>
      </c>
      <c r="N91" s="5" t="s">
        <v>472</v>
      </c>
      <c r="O91" s="5" t="s">
        <v>473</v>
      </c>
      <c r="P91" s="6" t="s">
        <v>26</v>
      </c>
      <c r="Q91" s="6">
        <v>1967</v>
      </c>
      <c r="R91" s="7">
        <f t="shared" si="23"/>
        <v>58</v>
      </c>
      <c r="S91" s="31">
        <v>0</v>
      </c>
      <c r="T91" s="26">
        <v>2</v>
      </c>
      <c r="U91" s="7" t="str">
        <f>IF(M91&lt;50," ",IF(R91&lt;50," ","Yes"))</f>
        <v>Yes</v>
      </c>
      <c r="V91" s="7" t="str">
        <f>IF($M91&gt;26," ",IF($R91&gt;26," ",IF(M91+R91=0," ","Yes")))</f>
        <v xml:space="preserve"> </v>
      </c>
      <c r="W91" s="7" t="str">
        <f>IF($M91&gt;22," ",IF($R91&gt;22," ",IF($M91+$R91=0," ","Yes")))</f>
        <v xml:space="preserve"> </v>
      </c>
      <c r="X91" s="7" t="str">
        <f>IF(I91=N91,"Yes"," ")</f>
        <v xml:space="preserve"> </v>
      </c>
      <c r="Y91" s="7"/>
      <c r="Z91" s="7" t="str">
        <f>IF(K91="F",IF(P91="F","Yes"," ")," ")</f>
        <v xml:space="preserve"> </v>
      </c>
      <c r="AA91" s="7" t="str">
        <f>IF(K91="M",IF($P91="M","Yes"," ")," ")</f>
        <v>Yes</v>
      </c>
      <c r="AB91" s="7" t="str">
        <f t="shared" si="24"/>
        <v xml:space="preserve"> </v>
      </c>
      <c r="AC91" s="7"/>
      <c r="AD91" s="7" t="str">
        <f t="shared" si="31"/>
        <v xml:space="preserve"> </v>
      </c>
      <c r="AE91" s="7" t="str">
        <f t="shared" si="25"/>
        <v>Yes</v>
      </c>
      <c r="AF91" s="7" t="str">
        <f>IF($V91="Yes",2,IF($R91&lt;26,1,IF($M91&lt;26,1," ")))</f>
        <v xml:space="preserve"> </v>
      </c>
      <c r="AG91" s="7" t="str">
        <f>IF($V91="Yes",2,IF($R91&lt;23,1,IF($M91&lt;23,1," ")))</f>
        <v xml:space="preserve"> </v>
      </c>
      <c r="AH91" s="12" t="s">
        <v>309</v>
      </c>
      <c r="AI91" s="6" t="s">
        <v>499</v>
      </c>
      <c r="AJ91" s="5" t="s">
        <v>27</v>
      </c>
      <c r="AK91" s="5" t="s">
        <v>853</v>
      </c>
      <c r="AL91" s="6">
        <v>2015</v>
      </c>
      <c r="AM91" s="7">
        <f t="shared" si="26"/>
        <v>10</v>
      </c>
      <c r="AN91" s="6" t="s">
        <v>219</v>
      </c>
      <c r="AO91" s="6" t="s">
        <v>219</v>
      </c>
      <c r="AP91" s="6" t="s">
        <v>635</v>
      </c>
      <c r="AQ91" s="5" t="s">
        <v>29</v>
      </c>
      <c r="AR91" s="5" t="s">
        <v>219</v>
      </c>
      <c r="AS91" s="6">
        <v>2016</v>
      </c>
      <c r="AT91" s="6" t="s">
        <v>575</v>
      </c>
      <c r="AU91" s="5" t="s">
        <v>29</v>
      </c>
      <c r="AV91" s="5" t="s">
        <v>219</v>
      </c>
      <c r="AW91" s="6">
        <v>2016</v>
      </c>
      <c r="AX91" s="5" t="s">
        <v>29</v>
      </c>
      <c r="AY91" s="5" t="s">
        <v>219</v>
      </c>
      <c r="AZ91" s="6">
        <v>2016</v>
      </c>
      <c r="BA91" s="6">
        <v>180.5</v>
      </c>
      <c r="BB91" s="8" t="str">
        <f t="shared" si="32"/>
        <v xml:space="preserve"> </v>
      </c>
      <c r="BC91" s="7">
        <f t="shared" si="27"/>
        <v>0.5</v>
      </c>
      <c r="BD91" s="9">
        <f>IF(BA91&gt;180,0,IF(BA91&gt;0,180-BA91," "))</f>
        <v>0</v>
      </c>
      <c r="BE91" s="6">
        <v>90.3</v>
      </c>
      <c r="BF91" s="6">
        <v>81.5</v>
      </c>
      <c r="BG91" s="20">
        <f t="shared" si="28"/>
        <v>171.8</v>
      </c>
      <c r="BH91" s="20">
        <f t="shared" si="29"/>
        <v>-21.800000000000011</v>
      </c>
      <c r="BI91" s="20">
        <f>IF(BG91&gt;150,0,IF(BA91&gt;180,+BH91/2-(BA91-180),BH91/2))</f>
        <v>0</v>
      </c>
    </row>
    <row r="92" spans="1:61" x14ac:dyDescent="0.45">
      <c r="A92" s="6"/>
      <c r="D92" s="6" t="s">
        <v>246</v>
      </c>
      <c r="E92" s="24">
        <v>90</v>
      </c>
      <c r="F92" s="6" t="s">
        <v>69</v>
      </c>
      <c r="G92" s="6">
        <v>1908</v>
      </c>
      <c r="H92" s="13" t="s">
        <v>848</v>
      </c>
      <c r="I92" s="5" t="s">
        <v>381</v>
      </c>
      <c r="J92" s="5" t="s">
        <v>325</v>
      </c>
      <c r="K92" s="6" t="s">
        <v>26</v>
      </c>
      <c r="L92" s="6">
        <v>1971</v>
      </c>
      <c r="M92" s="7">
        <f t="shared" si="22"/>
        <v>54</v>
      </c>
      <c r="N92" s="5" t="s">
        <v>383</v>
      </c>
      <c r="O92" s="5" t="s">
        <v>384</v>
      </c>
      <c r="P92" s="6" t="s">
        <v>26</v>
      </c>
      <c r="Q92" s="6">
        <v>2007</v>
      </c>
      <c r="R92" s="7">
        <f t="shared" si="23"/>
        <v>18</v>
      </c>
      <c r="S92" s="31">
        <v>0</v>
      </c>
      <c r="T92" s="26">
        <v>2</v>
      </c>
      <c r="U92" s="7" t="str">
        <f>IF(M92&lt;50," ",IF(R92&lt;50," ","Yes"))</f>
        <v xml:space="preserve"> </v>
      </c>
      <c r="V92" s="7" t="str">
        <f>IF($M92&gt;26," ",IF($R92&gt;26," ",IF(M92+R92=0," ","Yes")))</f>
        <v xml:space="preserve"> </v>
      </c>
      <c r="W92" s="7" t="str">
        <f>IF($M92&gt;22," ",IF($R92&gt;22," ",IF($M92+$R92=0," ","Yes")))</f>
        <v xml:space="preserve"> </v>
      </c>
      <c r="X92" s="6" t="s">
        <v>219</v>
      </c>
      <c r="Y92" s="12" t="s">
        <v>350</v>
      </c>
      <c r="Z92" s="7" t="str">
        <f>IF(K92="F",IF(P92="F","Yes"," ")," ")</f>
        <v xml:space="preserve"> </v>
      </c>
      <c r="AA92" s="7" t="str">
        <f>IF(K92="M",IF($P92="M","Yes"," ")," ")</f>
        <v>Yes</v>
      </c>
      <c r="AB92" s="7" t="str">
        <f t="shared" si="24"/>
        <v xml:space="preserve"> </v>
      </c>
      <c r="AC92" s="7"/>
      <c r="AD92" s="7" t="str">
        <f t="shared" si="31"/>
        <v xml:space="preserve"> </v>
      </c>
      <c r="AE92" s="7" t="str">
        <f t="shared" si="25"/>
        <v xml:space="preserve"> </v>
      </c>
      <c r="AF92" s="7">
        <f>IF($V92="Yes",2,IF($R92&lt;26,1,IF($M92&lt;26,1," ")))</f>
        <v>1</v>
      </c>
      <c r="AG92" s="7">
        <f>IF($V92="Yes",2,IF($R92&lt;23,1,IF($M92&lt;23,1," ")))</f>
        <v>1</v>
      </c>
      <c r="AH92" s="12" t="s">
        <v>309</v>
      </c>
      <c r="AI92" s="6" t="s">
        <v>499</v>
      </c>
      <c r="AJ92" s="5" t="s">
        <v>27</v>
      </c>
      <c r="AK92" s="5" t="s">
        <v>28</v>
      </c>
      <c r="AL92" s="6">
        <v>2020</v>
      </c>
      <c r="AM92" s="7">
        <f t="shared" si="26"/>
        <v>5</v>
      </c>
      <c r="AN92" s="6" t="s">
        <v>496</v>
      </c>
      <c r="AO92" s="6" t="s">
        <v>497</v>
      </c>
      <c r="AP92" s="6">
        <v>1312</v>
      </c>
      <c r="AQ92" s="5" t="s">
        <v>29</v>
      </c>
      <c r="AR92" s="12">
        <v>607</v>
      </c>
      <c r="AS92" s="6">
        <v>2024</v>
      </c>
      <c r="AT92" s="6" t="s">
        <v>30</v>
      </c>
      <c r="AU92" s="5" t="s">
        <v>29</v>
      </c>
      <c r="AV92" s="5" t="s">
        <v>219</v>
      </c>
      <c r="AW92" s="6">
        <v>2024</v>
      </c>
      <c r="AX92" s="5" t="s">
        <v>29</v>
      </c>
      <c r="AY92" s="5" t="s">
        <v>498</v>
      </c>
      <c r="AZ92" s="6">
        <v>2024</v>
      </c>
      <c r="BA92" s="6">
        <v>180.85</v>
      </c>
      <c r="BB92" s="8" t="str">
        <f t="shared" si="32"/>
        <v xml:space="preserve"> </v>
      </c>
      <c r="BC92" s="7">
        <f t="shared" si="27"/>
        <v>0.84999999999999432</v>
      </c>
      <c r="BD92" s="9">
        <f>IF(BA92&gt;180,0,IF(BA92&gt;0,180-BA92," "))</f>
        <v>0</v>
      </c>
      <c r="BE92" s="6">
        <v>76.099999999999994</v>
      </c>
      <c r="BF92" s="6">
        <v>62.2</v>
      </c>
      <c r="BG92" s="20">
        <f t="shared" si="28"/>
        <v>138.30000000000001</v>
      </c>
      <c r="BH92" s="20">
        <f t="shared" si="29"/>
        <v>11.699999999999989</v>
      </c>
      <c r="BI92" s="20">
        <f>IF(BG92&gt;150,0,IF(BA92&gt;180,+BH92/2-(BA92-180),BH92/2))</f>
        <v>5</v>
      </c>
    </row>
    <row r="93" spans="1:61" x14ac:dyDescent="0.45">
      <c r="A93" s="6"/>
      <c r="D93" s="6" t="s">
        <v>246</v>
      </c>
      <c r="E93" s="24">
        <v>91</v>
      </c>
      <c r="F93" s="6" t="s">
        <v>274</v>
      </c>
      <c r="G93" s="6">
        <v>47</v>
      </c>
      <c r="H93" s="13" t="s">
        <v>658</v>
      </c>
      <c r="I93" s="5" t="s">
        <v>407</v>
      </c>
      <c r="J93" s="5" t="s">
        <v>408</v>
      </c>
      <c r="K93" s="6" t="s">
        <v>26</v>
      </c>
      <c r="L93" s="6">
        <v>1963</v>
      </c>
      <c r="M93" s="7">
        <f t="shared" si="22"/>
        <v>62</v>
      </c>
      <c r="N93" s="5" t="s">
        <v>409</v>
      </c>
      <c r="O93" s="5" t="s">
        <v>410</v>
      </c>
      <c r="P93" s="6" t="s">
        <v>26</v>
      </c>
      <c r="Q93" s="6">
        <v>1992</v>
      </c>
      <c r="R93" s="7">
        <f t="shared" si="23"/>
        <v>33</v>
      </c>
      <c r="S93" s="31">
        <v>0</v>
      </c>
      <c r="T93" s="26">
        <v>1</v>
      </c>
      <c r="U93" s="7" t="str">
        <f>IF(M93&lt;50," ",IF(R93&lt;50," ","Yes"))</f>
        <v xml:space="preserve"> </v>
      </c>
      <c r="V93" s="7" t="str">
        <f>IF($M93&gt;26," ",IF($R93&gt;26," ",IF(M93+R93=0," ","Yes")))</f>
        <v xml:space="preserve"> </v>
      </c>
      <c r="W93" s="7" t="str">
        <f>IF($M93&gt;22," ",IF($R93&gt;22," ",IF($M93+$R93=0," ","Yes")))</f>
        <v xml:space="preserve"> </v>
      </c>
      <c r="X93" s="7" t="str">
        <f>IF(I93=N93,"Yes"," ")</f>
        <v xml:space="preserve"> </v>
      </c>
      <c r="Y93" s="7"/>
      <c r="Z93" s="7" t="str">
        <f>IF(K93="F",IF(P93="F","Yes"," ")," ")</f>
        <v xml:space="preserve"> </v>
      </c>
      <c r="AA93" s="7" t="str">
        <f>IF(K93="M",IF($P93="M","Yes"," ")," ")</f>
        <v>Yes</v>
      </c>
      <c r="AB93" s="7" t="str">
        <f t="shared" si="24"/>
        <v xml:space="preserve"> </v>
      </c>
      <c r="AC93" s="7"/>
      <c r="AD93" s="7" t="str">
        <f t="shared" si="31"/>
        <v xml:space="preserve"> </v>
      </c>
      <c r="AE93" s="7" t="str">
        <f t="shared" si="25"/>
        <v xml:space="preserve"> </v>
      </c>
      <c r="AF93" s="7" t="str">
        <f>IF($V93="Yes",2,IF($R93&lt;26,1,IF($M93&lt;26,1," ")))</f>
        <v xml:space="preserve"> </v>
      </c>
      <c r="AG93" s="7" t="str">
        <f>IF($V93="Yes",2,IF($R93&lt;23,1,IF($M93&lt;23,1," ")))</f>
        <v xml:space="preserve"> </v>
      </c>
      <c r="AH93" s="12" t="s">
        <v>309</v>
      </c>
      <c r="AI93" s="6" t="s">
        <v>499</v>
      </c>
      <c r="AJ93" s="5" t="s">
        <v>224</v>
      </c>
      <c r="AK93" s="5" t="s">
        <v>39</v>
      </c>
      <c r="AL93" s="6">
        <v>2019</v>
      </c>
      <c r="AM93" s="7">
        <f t="shared" si="26"/>
        <v>6</v>
      </c>
      <c r="AN93" s="6" t="s">
        <v>219</v>
      </c>
      <c r="AO93" s="6" t="s">
        <v>219</v>
      </c>
      <c r="AP93" s="6">
        <v>1192</v>
      </c>
      <c r="AQ93" s="5" t="s">
        <v>229</v>
      </c>
      <c r="AR93" s="5" t="s">
        <v>219</v>
      </c>
      <c r="AS93" s="6">
        <v>2020</v>
      </c>
      <c r="AT93" s="6" t="s">
        <v>30</v>
      </c>
      <c r="AU93" s="5" t="s">
        <v>229</v>
      </c>
      <c r="AV93" s="5" t="s">
        <v>219</v>
      </c>
      <c r="AW93" s="6">
        <v>2021</v>
      </c>
      <c r="AX93" s="5" t="s">
        <v>229</v>
      </c>
      <c r="AY93" s="5" t="s">
        <v>219</v>
      </c>
      <c r="AZ93" s="6">
        <v>2020</v>
      </c>
      <c r="BA93" s="6">
        <v>179.15</v>
      </c>
      <c r="BB93" s="8" t="str">
        <f t="shared" si="32"/>
        <v xml:space="preserve"> </v>
      </c>
      <c r="BC93" s="7">
        <f t="shared" si="27"/>
        <v>0</v>
      </c>
      <c r="BD93" s="9">
        <f>IF(BA93&gt;180,0,IF(BA93&gt;0,180-BA93," "))</f>
        <v>0.84999999999999432</v>
      </c>
      <c r="BE93" s="6">
        <v>72.3</v>
      </c>
      <c r="BF93" s="6">
        <v>81.7</v>
      </c>
      <c r="BG93" s="20">
        <f t="shared" si="28"/>
        <v>154</v>
      </c>
      <c r="BH93" s="20">
        <f t="shared" si="29"/>
        <v>-4</v>
      </c>
      <c r="BI93" s="20">
        <f>IF(BG93&gt;150,0,IF(BA93&gt;180,+BH93/2-(BA93-180),BH93/2))</f>
        <v>0</v>
      </c>
    </row>
    <row r="94" spans="1:61" x14ac:dyDescent="0.45">
      <c r="A94" s="6"/>
      <c r="D94" s="6" t="s">
        <v>246</v>
      </c>
      <c r="E94" s="24">
        <v>92</v>
      </c>
      <c r="F94" s="6" t="s">
        <v>47</v>
      </c>
      <c r="G94" s="6">
        <v>36</v>
      </c>
      <c r="H94" s="13" t="s">
        <v>310</v>
      </c>
      <c r="I94" s="5" t="s">
        <v>434</v>
      </c>
      <c r="J94" s="5" t="s">
        <v>435</v>
      </c>
      <c r="K94" s="6" t="s">
        <v>141</v>
      </c>
      <c r="L94" s="6">
        <v>1983</v>
      </c>
      <c r="M94" s="7">
        <f t="shared" si="22"/>
        <v>42</v>
      </c>
      <c r="N94" s="5" t="s">
        <v>436</v>
      </c>
      <c r="O94" s="5" t="s">
        <v>289</v>
      </c>
      <c r="P94" s="6" t="s">
        <v>26</v>
      </c>
      <c r="Q94" s="6">
        <v>1979</v>
      </c>
      <c r="R94" s="7">
        <f t="shared" si="23"/>
        <v>46</v>
      </c>
      <c r="S94" s="31">
        <v>0</v>
      </c>
      <c r="T94" s="26">
        <v>2</v>
      </c>
      <c r="U94" s="7" t="str">
        <f>IF(M94&lt;50," ",IF(R94&lt;50," ","Yes"))</f>
        <v xml:space="preserve"> </v>
      </c>
      <c r="V94" s="7" t="str">
        <f>IF($M94&gt;26," ",IF($R94&gt;26," ",IF(M94+R94=0," ","Yes")))</f>
        <v xml:space="preserve"> </v>
      </c>
      <c r="W94" s="7" t="str">
        <f>IF($M94&gt;22," ",IF($R94&gt;22," ",IF($M94+$R94=0," ","Yes")))</f>
        <v xml:space="preserve"> </v>
      </c>
      <c r="X94" s="7" t="str">
        <f>IF(I94=N94,"Yes"," ")</f>
        <v xml:space="preserve"> </v>
      </c>
      <c r="Z94" s="7" t="str">
        <f>IF(K94="F",IF(P94="F","Yes"," ")," ")</f>
        <v xml:space="preserve"> </v>
      </c>
      <c r="AA94" s="7" t="str">
        <f>IF(K94="M",IF($P94="M","Yes"," ")," ")</f>
        <v xml:space="preserve"> </v>
      </c>
      <c r="AB94" s="7" t="str">
        <f t="shared" si="24"/>
        <v>Yes</v>
      </c>
      <c r="AC94" s="7"/>
      <c r="AD94" s="7" t="str">
        <f t="shared" si="31"/>
        <v>Yes</v>
      </c>
      <c r="AE94" s="7" t="str">
        <f t="shared" si="25"/>
        <v>Yes</v>
      </c>
      <c r="AF94" s="7" t="str">
        <f>IF($V94="Yes",2,IF($R94&lt;26,1,IF($M94&lt;26,1," ")))</f>
        <v xml:space="preserve"> </v>
      </c>
      <c r="AG94" s="7" t="str">
        <f>IF($V94="Yes",2,IF($R94&lt;23,1,IF($M94&lt;23,1," ")))</f>
        <v xml:space="preserve"> </v>
      </c>
      <c r="AH94" s="12" t="s">
        <v>309</v>
      </c>
      <c r="AI94" s="6" t="s">
        <v>499</v>
      </c>
      <c r="AJ94" s="5" t="s">
        <v>161</v>
      </c>
      <c r="AK94" s="5" t="s">
        <v>38</v>
      </c>
      <c r="AL94" s="6">
        <v>2010</v>
      </c>
      <c r="AM94" s="7">
        <f t="shared" si="26"/>
        <v>15</v>
      </c>
      <c r="AN94" s="6" t="s">
        <v>219</v>
      </c>
      <c r="AO94" s="6" t="s">
        <v>219</v>
      </c>
      <c r="AP94" s="6">
        <v>397</v>
      </c>
      <c r="AQ94" s="5" t="s">
        <v>161</v>
      </c>
      <c r="AR94" s="5" t="s">
        <v>219</v>
      </c>
      <c r="AS94" s="6">
        <v>2011</v>
      </c>
      <c r="AT94" s="6" t="s">
        <v>575</v>
      </c>
      <c r="AU94" s="5" t="s">
        <v>161</v>
      </c>
      <c r="AV94" s="5" t="s">
        <v>219</v>
      </c>
      <c r="AW94" s="6">
        <v>2011</v>
      </c>
      <c r="AX94" s="5" t="s">
        <v>29</v>
      </c>
      <c r="AY94" s="5" t="s">
        <v>219</v>
      </c>
      <c r="AZ94" s="6">
        <v>2016</v>
      </c>
      <c r="BA94" s="6">
        <v>184.7</v>
      </c>
      <c r="BB94" s="8" t="str">
        <f t="shared" si="32"/>
        <v xml:space="preserve"> </v>
      </c>
      <c r="BC94" s="7">
        <f t="shared" si="27"/>
        <v>4.6999999999999886</v>
      </c>
      <c r="BD94" s="9">
        <f>IF(BA94&gt;180,0,IF(BA94&gt;0,180-BA94," "))</f>
        <v>0</v>
      </c>
      <c r="BE94" s="6">
        <v>61.35</v>
      </c>
      <c r="BF94" s="6">
        <v>72.05</v>
      </c>
      <c r="BG94" s="20">
        <f t="shared" si="28"/>
        <v>133.4</v>
      </c>
      <c r="BH94" s="20">
        <f t="shared" si="29"/>
        <v>16.599999999999994</v>
      </c>
      <c r="BI94" s="20">
        <f>IF(BG94&gt;150,0,IF(BA94&gt;180,+BH94/2-(BA94-180),BH94/2))</f>
        <v>3.6000000000000085</v>
      </c>
    </row>
    <row r="95" spans="1:61" x14ac:dyDescent="0.45">
      <c r="A95" s="6"/>
      <c r="D95" s="6" t="s">
        <v>246</v>
      </c>
      <c r="E95" s="24">
        <v>93</v>
      </c>
      <c r="F95" s="6" t="s">
        <v>47</v>
      </c>
      <c r="G95" s="6">
        <v>1542</v>
      </c>
      <c r="H95" s="13" t="s">
        <v>815</v>
      </c>
      <c r="I95" s="5" t="s">
        <v>431</v>
      </c>
      <c r="J95" s="5" t="s">
        <v>432</v>
      </c>
      <c r="K95" s="6" t="s">
        <v>26</v>
      </c>
      <c r="L95" s="6">
        <v>1965</v>
      </c>
      <c r="M95" s="7">
        <f t="shared" si="22"/>
        <v>60</v>
      </c>
      <c r="N95" s="5" t="s">
        <v>431</v>
      </c>
      <c r="O95" s="5" t="s">
        <v>433</v>
      </c>
      <c r="P95" s="6" t="s">
        <v>26</v>
      </c>
      <c r="Q95" s="6">
        <v>1992</v>
      </c>
      <c r="R95" s="7">
        <f t="shared" si="23"/>
        <v>33</v>
      </c>
      <c r="S95" s="31">
        <v>0</v>
      </c>
      <c r="T95" s="26">
        <v>2</v>
      </c>
      <c r="U95" s="7" t="str">
        <f>IF(M95&lt;50," ",IF(R95&lt;50," ","Yes"))</f>
        <v xml:space="preserve"> </v>
      </c>
      <c r="V95" s="7" t="str">
        <f>IF($M95&gt;26," ",IF($R95&gt;26," ",IF(M95+R95=0," ","Yes")))</f>
        <v xml:space="preserve"> </v>
      </c>
      <c r="W95" s="7" t="str">
        <f>IF($M95&gt;22," ",IF($R95&gt;22," ",IF($M95+$R95=0," ","Yes")))</f>
        <v xml:space="preserve"> </v>
      </c>
      <c r="X95" s="7" t="str">
        <f>IF(I95=N95,"Yes"," ")</f>
        <v>Yes</v>
      </c>
      <c r="Y95" s="12" t="s">
        <v>350</v>
      </c>
      <c r="Z95" s="7" t="str">
        <f>IF(K95="F",IF(P95="F","Yes"," ")," ")</f>
        <v xml:space="preserve"> </v>
      </c>
      <c r="AA95" s="7" t="str">
        <f>IF(K95="M",IF($P95="M","Yes"," ")," ")</f>
        <v>Yes</v>
      </c>
      <c r="AB95" s="7" t="str">
        <f t="shared" si="24"/>
        <v xml:space="preserve"> </v>
      </c>
      <c r="AC95" s="7"/>
      <c r="AD95" s="7" t="str">
        <f t="shared" si="31"/>
        <v xml:space="preserve"> </v>
      </c>
      <c r="AE95" s="7" t="str">
        <f t="shared" si="25"/>
        <v xml:space="preserve"> </v>
      </c>
      <c r="AF95" s="7" t="str">
        <f>IF($V95="Yes",2,IF($R95&lt;26,1,IF($M95&lt;26,1," ")))</f>
        <v xml:space="preserve"> </v>
      </c>
      <c r="AG95" s="7" t="str">
        <f>IF($V95="Yes",2,IF($R95&lt;23,1,IF($M95&lt;23,1," ")))</f>
        <v xml:space="preserve"> </v>
      </c>
      <c r="AH95" s="12" t="s">
        <v>309</v>
      </c>
      <c r="AI95" s="6" t="s">
        <v>499</v>
      </c>
      <c r="AJ95" s="5" t="s">
        <v>27</v>
      </c>
      <c r="AK95" s="5" t="s">
        <v>853</v>
      </c>
      <c r="AL95" s="6">
        <v>2017</v>
      </c>
      <c r="AM95" s="7">
        <f t="shared" si="26"/>
        <v>8</v>
      </c>
      <c r="AN95" s="6" t="s">
        <v>219</v>
      </c>
      <c r="AO95" s="6" t="s">
        <v>816</v>
      </c>
      <c r="AP95" s="6">
        <v>1015</v>
      </c>
      <c r="AQ95" s="5" t="s">
        <v>230</v>
      </c>
      <c r="AR95" s="5" t="s">
        <v>219</v>
      </c>
      <c r="AS95" s="6">
        <v>2018</v>
      </c>
      <c r="AT95" s="6" t="s">
        <v>30</v>
      </c>
      <c r="AU95" s="5" t="s">
        <v>230</v>
      </c>
      <c r="AV95" s="5" t="s">
        <v>219</v>
      </c>
      <c r="AW95" s="6">
        <v>2018</v>
      </c>
      <c r="AX95" s="5" t="s">
        <v>29</v>
      </c>
      <c r="AY95" s="5" t="s">
        <v>852</v>
      </c>
      <c r="AZ95" s="6">
        <v>2018</v>
      </c>
      <c r="BA95" s="6">
        <v>185.7</v>
      </c>
      <c r="BB95" s="8" t="str">
        <f t="shared" si="32"/>
        <v xml:space="preserve"> </v>
      </c>
      <c r="BC95" s="7">
        <f t="shared" si="27"/>
        <v>5.6999999999999886</v>
      </c>
      <c r="BD95" s="9">
        <f>IF(BA95&gt;180,0,IF(BA95&gt;0,180-BA95," "))</f>
        <v>0</v>
      </c>
      <c r="BE95" s="6">
        <v>101.55</v>
      </c>
      <c r="BF95" s="6">
        <v>111.6</v>
      </c>
      <c r="BG95" s="20">
        <f t="shared" si="28"/>
        <v>213.14999999999998</v>
      </c>
      <c r="BH95" s="20">
        <f t="shared" si="29"/>
        <v>-63.149999999999977</v>
      </c>
      <c r="BI95" s="20">
        <f>IF(BG95&gt;150,0,IF(BA95&gt;180,+BH95/2-(BA95-180),BH95/2))</f>
        <v>0</v>
      </c>
    </row>
    <row r="96" spans="1:61" x14ac:dyDescent="0.45">
      <c r="A96" s="6"/>
      <c r="D96" s="6" t="s">
        <v>246</v>
      </c>
      <c r="E96" s="24">
        <v>94</v>
      </c>
      <c r="F96" s="6" t="s">
        <v>47</v>
      </c>
      <c r="G96" s="13" t="s">
        <v>70</v>
      </c>
      <c r="H96" s="13" t="s">
        <v>743</v>
      </c>
      <c r="I96" s="5" t="s">
        <v>458</v>
      </c>
      <c r="J96" s="5" t="s">
        <v>459</v>
      </c>
      <c r="K96" s="6" t="s">
        <v>26</v>
      </c>
      <c r="L96" s="6">
        <v>1982</v>
      </c>
      <c r="M96" s="7">
        <f t="shared" si="22"/>
        <v>43</v>
      </c>
      <c r="N96" s="5" t="s">
        <v>460</v>
      </c>
      <c r="O96" s="5" t="s">
        <v>461</v>
      </c>
      <c r="P96" s="6" t="s">
        <v>26</v>
      </c>
      <c r="Q96" s="6">
        <v>1981</v>
      </c>
      <c r="R96" s="7">
        <f t="shared" si="23"/>
        <v>44</v>
      </c>
      <c r="S96" s="31">
        <v>0</v>
      </c>
      <c r="T96" s="26">
        <v>2</v>
      </c>
      <c r="U96" s="7" t="str">
        <f>IF(M96&lt;50," ",IF(R96&lt;50," ","Yes"))</f>
        <v xml:space="preserve"> </v>
      </c>
      <c r="V96" s="7" t="str">
        <f>IF($M96&gt;26," ",IF($R96&gt;26," ",IF(M96+R96=0," ","Yes")))</f>
        <v xml:space="preserve"> </v>
      </c>
      <c r="W96" s="7" t="str">
        <f>IF($M96&gt;22," ",IF($R96&gt;22," ",IF($M96+$R96=0," ","Yes")))</f>
        <v xml:space="preserve"> </v>
      </c>
      <c r="X96" s="7" t="str">
        <f>IF(I96=N96,"Yes"," ")</f>
        <v xml:space="preserve"> </v>
      </c>
      <c r="Z96" s="7" t="str">
        <f>IF(K96="F",IF(P96="F","Yes"," ")," ")</f>
        <v xml:space="preserve"> </v>
      </c>
      <c r="AA96" s="7" t="str">
        <f>IF(K96="M",IF($P96="M","Yes"," ")," ")</f>
        <v>Yes</v>
      </c>
      <c r="AB96" s="7" t="str">
        <f t="shared" si="24"/>
        <v xml:space="preserve"> </v>
      </c>
      <c r="AC96" s="7"/>
      <c r="AD96" s="7" t="str">
        <f t="shared" si="31"/>
        <v xml:space="preserve"> </v>
      </c>
      <c r="AE96" s="7" t="str">
        <f t="shared" si="25"/>
        <v>Yes</v>
      </c>
      <c r="AF96" s="7" t="str">
        <f>IF($V96="Yes",2,IF($R96&lt;26,1,IF($M96&lt;26,1," ")))</f>
        <v xml:space="preserve"> </v>
      </c>
      <c r="AG96" s="7" t="str">
        <f>IF($V96="Yes",2,IF($R96&lt;23,1,IF($M96&lt;23,1," ")))</f>
        <v xml:space="preserve"> </v>
      </c>
      <c r="AH96" s="12" t="s">
        <v>309</v>
      </c>
      <c r="AI96" s="6" t="s">
        <v>499</v>
      </c>
      <c r="AJ96" s="5" t="s">
        <v>156</v>
      </c>
      <c r="AK96" s="5" t="s">
        <v>157</v>
      </c>
      <c r="AL96" s="6">
        <v>2010</v>
      </c>
      <c r="AM96" s="7">
        <f t="shared" si="26"/>
        <v>15</v>
      </c>
      <c r="AN96" s="6" t="s">
        <v>219</v>
      </c>
      <c r="AO96" s="6" t="s">
        <v>219</v>
      </c>
      <c r="AP96" s="6" t="s">
        <v>219</v>
      </c>
      <c r="AQ96" s="5" t="s">
        <v>156</v>
      </c>
      <c r="AR96" s="5" t="s">
        <v>309</v>
      </c>
      <c r="AS96" s="6">
        <v>2010</v>
      </c>
      <c r="AT96" s="6" t="s">
        <v>575</v>
      </c>
      <c r="AU96" s="5" t="s">
        <v>156</v>
      </c>
      <c r="AV96" s="5" t="s">
        <v>219</v>
      </c>
      <c r="AW96" s="6">
        <v>2010</v>
      </c>
      <c r="AX96" s="5" t="s">
        <v>156</v>
      </c>
      <c r="AY96" s="5" t="s">
        <v>219</v>
      </c>
      <c r="AZ96" s="6">
        <v>2009</v>
      </c>
      <c r="BA96" s="6">
        <v>185</v>
      </c>
      <c r="BB96" s="8" t="str">
        <f t="shared" si="32"/>
        <v xml:space="preserve"> </v>
      </c>
      <c r="BC96" s="7">
        <f t="shared" si="27"/>
        <v>5</v>
      </c>
      <c r="BD96" s="9">
        <f>IF(BA96&gt;180,0,IF(BA96&gt;0,180-BA96," "))</f>
        <v>0</v>
      </c>
      <c r="BE96" s="6">
        <v>87.1</v>
      </c>
      <c r="BF96" s="6">
        <v>93.6</v>
      </c>
      <c r="BG96" s="20">
        <f t="shared" si="28"/>
        <v>180.7</v>
      </c>
      <c r="BH96" s="20">
        <f t="shared" si="29"/>
        <v>-30.699999999999989</v>
      </c>
      <c r="BI96" s="20">
        <f>IF(BG96&gt;150,0,IF(BA96&gt;180,+BH96/2-(BA96-180),BH96/2))</f>
        <v>0</v>
      </c>
    </row>
    <row r="97" spans="1:61" x14ac:dyDescent="0.45">
      <c r="A97" s="6"/>
      <c r="D97" s="6" t="s">
        <v>246</v>
      </c>
      <c r="E97" s="24">
        <v>95</v>
      </c>
      <c r="F97" s="6" t="s">
        <v>52</v>
      </c>
      <c r="G97" s="6">
        <v>309</v>
      </c>
      <c r="H97" s="13" t="s">
        <v>744</v>
      </c>
      <c r="I97" s="5" t="s">
        <v>168</v>
      </c>
      <c r="J97" s="5" t="s">
        <v>167</v>
      </c>
      <c r="K97" s="6" t="s">
        <v>26</v>
      </c>
      <c r="L97" s="6">
        <v>1968</v>
      </c>
      <c r="M97" s="7">
        <f t="shared" si="22"/>
        <v>57</v>
      </c>
      <c r="N97" s="5" t="s">
        <v>169</v>
      </c>
      <c r="O97" s="5" t="s">
        <v>170</v>
      </c>
      <c r="P97" s="6" t="s">
        <v>26</v>
      </c>
      <c r="Q97" s="6">
        <v>1995</v>
      </c>
      <c r="R97" s="7">
        <f t="shared" si="23"/>
        <v>30</v>
      </c>
      <c r="S97" s="31">
        <v>0</v>
      </c>
      <c r="T97" s="26">
        <v>2</v>
      </c>
      <c r="U97" s="7" t="str">
        <f>IF(M97&lt;50," ",IF(R97&lt;50," ","Yes"))</f>
        <v xml:space="preserve"> </v>
      </c>
      <c r="V97" s="7" t="str">
        <f>IF($M97&gt;26," ",IF($R97&gt;26," ",IF(M97+R97=0," ","Yes")))</f>
        <v xml:space="preserve"> </v>
      </c>
      <c r="W97" s="7" t="str">
        <f>IF($M97&gt;22," ",IF($R97&gt;22," ",IF($M97+$R97=0," ","Yes")))</f>
        <v xml:space="preserve"> </v>
      </c>
      <c r="X97" s="7" t="str">
        <f>IF(I97=N97,"Yes"," ")</f>
        <v xml:space="preserve"> </v>
      </c>
      <c r="Y97" s="7"/>
      <c r="Z97" s="7" t="str">
        <f>IF(K97="F",IF(P97="F","Yes"," ")," ")</f>
        <v xml:space="preserve"> </v>
      </c>
      <c r="AA97" s="7" t="str">
        <f>IF(K97="M",IF($P97="M","Yes"," ")," ")</f>
        <v>Yes</v>
      </c>
      <c r="AB97" s="7" t="str">
        <f t="shared" si="24"/>
        <v xml:space="preserve"> </v>
      </c>
      <c r="AC97" s="7"/>
      <c r="AD97" s="7" t="str">
        <f t="shared" si="31"/>
        <v xml:space="preserve"> </v>
      </c>
      <c r="AE97" s="7" t="str">
        <f t="shared" si="25"/>
        <v>Yes</v>
      </c>
      <c r="AF97" s="7" t="str">
        <f>IF($V97="Yes",2,IF($R97&lt;26,1,IF($M97&lt;26,1," ")))</f>
        <v xml:space="preserve"> </v>
      </c>
      <c r="AG97" s="7" t="str">
        <f>IF($V97="Yes",2,IF($R97&lt;23,1,IF($M97&lt;23,1," ")))</f>
        <v xml:space="preserve"> </v>
      </c>
      <c r="AH97" s="12" t="s">
        <v>859</v>
      </c>
      <c r="AI97" s="6" t="s">
        <v>499</v>
      </c>
      <c r="AJ97" s="5" t="s">
        <v>27</v>
      </c>
      <c r="AK97" s="5" t="s">
        <v>853</v>
      </c>
      <c r="AL97" s="6">
        <v>2014</v>
      </c>
      <c r="AM97" s="7">
        <f t="shared" si="26"/>
        <v>11</v>
      </c>
      <c r="AN97" s="6" t="s">
        <v>219</v>
      </c>
      <c r="AO97" s="6" t="s">
        <v>219</v>
      </c>
      <c r="AP97" s="6">
        <v>914</v>
      </c>
      <c r="AQ97" s="5" t="s">
        <v>29</v>
      </c>
      <c r="AR97" s="5" t="s">
        <v>219</v>
      </c>
      <c r="AS97" s="6">
        <v>2014</v>
      </c>
      <c r="AT97" s="6" t="s">
        <v>575</v>
      </c>
      <c r="AU97" s="5" t="s">
        <v>29</v>
      </c>
      <c r="AV97" s="5" t="s">
        <v>219</v>
      </c>
      <c r="AW97" s="6">
        <v>2014</v>
      </c>
      <c r="AX97" s="5" t="s">
        <v>29</v>
      </c>
      <c r="AY97" s="5" t="s">
        <v>219</v>
      </c>
      <c r="AZ97" s="6">
        <v>2014</v>
      </c>
      <c r="BA97" s="6">
        <v>185.5</v>
      </c>
      <c r="BB97" s="8" t="str">
        <f t="shared" si="32"/>
        <v xml:space="preserve"> </v>
      </c>
      <c r="BC97" s="7">
        <f t="shared" si="27"/>
        <v>5.5</v>
      </c>
      <c r="BD97" s="9">
        <f>IF(BA97&gt;180,0,IF(BA97&gt;0,180-BA97," "))</f>
        <v>0</v>
      </c>
      <c r="BE97" s="6">
        <v>129.75</v>
      </c>
      <c r="BF97" s="6">
        <v>65.900000000000006</v>
      </c>
      <c r="BG97" s="20">
        <f t="shared" si="28"/>
        <v>195.65</v>
      </c>
      <c r="BH97" s="20">
        <f t="shared" si="29"/>
        <v>-45.650000000000006</v>
      </c>
      <c r="BI97" s="20">
        <f>IF(BG97&gt;150,0,IF(BA97&gt;180,+BH97/2-(BA97-180),BH97/2))</f>
        <v>0</v>
      </c>
    </row>
    <row r="98" spans="1:61" x14ac:dyDescent="0.45">
      <c r="A98" s="6" t="s">
        <v>246</v>
      </c>
      <c r="B98" s="24">
        <v>124</v>
      </c>
      <c r="C98" s="18">
        <f>B98/B$100</f>
        <v>0.94656488549618323</v>
      </c>
      <c r="D98" s="6" t="s">
        <v>246</v>
      </c>
      <c r="E98" s="24">
        <v>96</v>
      </c>
      <c r="F98" s="6" t="s">
        <v>52</v>
      </c>
      <c r="G98" s="6">
        <v>353</v>
      </c>
      <c r="H98" s="13" t="s">
        <v>466</v>
      </c>
      <c r="I98" s="5" t="s">
        <v>65</v>
      </c>
      <c r="J98" s="5" t="s">
        <v>66</v>
      </c>
      <c r="K98" s="6" t="s">
        <v>26</v>
      </c>
      <c r="L98" s="6">
        <v>1958</v>
      </c>
      <c r="M98" s="7">
        <f t="shared" si="22"/>
        <v>67</v>
      </c>
      <c r="N98" s="5" t="s">
        <v>402</v>
      </c>
      <c r="O98" s="5" t="s">
        <v>403</v>
      </c>
      <c r="P98" s="6" t="s">
        <v>141</v>
      </c>
      <c r="Q98" s="6">
        <v>1965</v>
      </c>
      <c r="R98" s="7">
        <f t="shared" si="23"/>
        <v>60</v>
      </c>
      <c r="S98" s="31">
        <v>1</v>
      </c>
      <c r="T98" s="26">
        <v>1</v>
      </c>
      <c r="U98" s="7" t="str">
        <f>IF(M98&lt;50," ",IF(R98&lt;50," ","Yes"))</f>
        <v>Yes</v>
      </c>
      <c r="V98" s="7" t="str">
        <f>IF($M98&gt;26," ",IF($R98&gt;26," ",IF(M98+R98=0," ","Yes")))</f>
        <v xml:space="preserve"> </v>
      </c>
      <c r="W98" s="7" t="str">
        <f>IF($M98&gt;22," ",IF($R98&gt;22," ",IF($M98+$R98=0," ","Yes")))</f>
        <v xml:space="preserve"> </v>
      </c>
      <c r="X98" s="7" t="str">
        <f>IF(I98=N98,"Yes"," ")</f>
        <v xml:space="preserve"> </v>
      </c>
      <c r="Y98" s="7"/>
      <c r="Z98" s="7" t="str">
        <f>IF(K98="F",IF(P98="F","Yes"," ")," ")</f>
        <v xml:space="preserve"> </v>
      </c>
      <c r="AA98" s="7" t="str">
        <f>IF(K98="M",IF($P98="M","Yes"," ")," ")</f>
        <v xml:space="preserve"> </v>
      </c>
      <c r="AB98" s="7" t="str">
        <f t="shared" si="24"/>
        <v>Yes</v>
      </c>
      <c r="AC98" s="7"/>
      <c r="AD98" s="7" t="str">
        <f t="shared" si="31"/>
        <v xml:space="preserve"> </v>
      </c>
      <c r="AE98" s="7" t="str">
        <f t="shared" si="25"/>
        <v xml:space="preserve"> </v>
      </c>
      <c r="AF98" s="7" t="str">
        <f>IF($V98="Yes",2,IF($R98&lt;26,1,IF($M98&lt;26,1," ")))</f>
        <v xml:space="preserve"> </v>
      </c>
      <c r="AG98" s="7" t="str">
        <f>IF($V98="Yes",2,IF($R98&lt;23,1,IF($M98&lt;23,1," ")))</f>
        <v xml:space="preserve"> </v>
      </c>
      <c r="AH98" s="12" t="s">
        <v>309</v>
      </c>
      <c r="AI98" s="6" t="s">
        <v>499</v>
      </c>
      <c r="AJ98" s="5" t="s">
        <v>224</v>
      </c>
      <c r="AK98" s="5" t="s">
        <v>39</v>
      </c>
      <c r="AL98" s="6">
        <v>2019</v>
      </c>
      <c r="AM98" s="7">
        <f t="shared" si="26"/>
        <v>6</v>
      </c>
      <c r="AN98" s="6" t="s">
        <v>309</v>
      </c>
      <c r="AO98" s="6" t="s">
        <v>309</v>
      </c>
      <c r="AP98" s="6">
        <v>1196</v>
      </c>
      <c r="AQ98" s="5" t="s">
        <v>230</v>
      </c>
      <c r="AR98" s="5" t="s">
        <v>309</v>
      </c>
      <c r="AS98" s="6">
        <v>2021</v>
      </c>
      <c r="AT98" s="6" t="s">
        <v>30</v>
      </c>
      <c r="AU98" s="5" t="s">
        <v>230</v>
      </c>
      <c r="AV98" s="5" t="s">
        <v>309</v>
      </c>
      <c r="AW98" s="6">
        <v>2021</v>
      </c>
      <c r="AX98" s="5" t="s">
        <v>231</v>
      </c>
      <c r="AY98" s="5" t="s">
        <v>219</v>
      </c>
      <c r="AZ98" s="6">
        <v>2019</v>
      </c>
      <c r="BA98" s="6">
        <v>180.45</v>
      </c>
      <c r="BB98" s="8" t="str">
        <f t="shared" si="32"/>
        <v xml:space="preserve"> </v>
      </c>
      <c r="BC98" s="7">
        <f t="shared" si="27"/>
        <v>0.44999999999998863</v>
      </c>
      <c r="BD98" s="9">
        <f>IF(BA98&gt;180,0,IF(BA98&gt;0,180-BA98," "))</f>
        <v>0</v>
      </c>
      <c r="BE98" s="6">
        <v>85.2</v>
      </c>
      <c r="BF98" s="6">
        <v>65</v>
      </c>
      <c r="BG98" s="20">
        <f t="shared" si="28"/>
        <v>150.19999999999999</v>
      </c>
      <c r="BH98" s="20">
        <f t="shared" si="29"/>
        <v>-0.19999999999998863</v>
      </c>
      <c r="BI98" s="23">
        <f>IF(BG98&gt;150,0,IF(BA98&gt;180,+BH98/2-(BA98-180),BH98/2))</f>
        <v>0</v>
      </c>
    </row>
    <row r="99" spans="1:61" x14ac:dyDescent="0.45">
      <c r="F99" s="6"/>
      <c r="G99" s="6"/>
      <c r="H99" s="6"/>
      <c r="K99" s="6"/>
      <c r="L99" s="6"/>
      <c r="M99" s="6"/>
      <c r="P99" s="6"/>
      <c r="Q99" s="6"/>
      <c r="R99" s="6"/>
      <c r="S99" s="31"/>
      <c r="T99" s="26"/>
      <c r="U99" s="6"/>
      <c r="V99" s="6"/>
      <c r="W99" s="6"/>
      <c r="X99" s="7"/>
      <c r="Y99" s="28"/>
      <c r="Z99" s="7"/>
      <c r="AA99" s="7"/>
      <c r="AB99" s="7"/>
      <c r="AC99" s="7"/>
      <c r="AD99" s="7"/>
      <c r="AE99" s="7"/>
      <c r="AF99" s="7"/>
      <c r="BB99" s="8"/>
      <c r="BC99" s="8"/>
      <c r="BD99" s="9"/>
      <c r="BE99" s="6"/>
      <c r="BF99" s="6"/>
      <c r="BG99" s="9"/>
      <c r="BH99" s="20"/>
      <c r="BI99" s="9"/>
    </row>
    <row r="100" spans="1:61" ht="14.65" thickBot="1" x14ac:dyDescent="0.5">
      <c r="A100" s="39" t="s">
        <v>258</v>
      </c>
      <c r="B100" s="15">
        <v>131</v>
      </c>
      <c r="C100" s="14"/>
      <c r="D100" s="14"/>
      <c r="E100" s="14"/>
      <c r="F100" s="17">
        <f>COUNTA(F$3:F99)</f>
        <v>96</v>
      </c>
      <c r="G100" s="14"/>
      <c r="H100" s="14"/>
      <c r="I100" s="14"/>
      <c r="J100" s="14"/>
      <c r="K100" s="14"/>
      <c r="L100" s="14"/>
      <c r="M100" s="21"/>
      <c r="N100" s="14"/>
      <c r="O100" s="14"/>
      <c r="P100" s="14"/>
      <c r="Q100" s="14"/>
      <c r="R100" s="21"/>
      <c r="S100" s="32">
        <f>SUM(S$3:S99)</f>
        <v>83</v>
      </c>
      <c r="T100" s="27">
        <f>SUM(T$3:T99)</f>
        <v>62</v>
      </c>
      <c r="U100" s="17">
        <f>COUNTIF(U$3:U99,"Yes")</f>
        <v>19</v>
      </c>
      <c r="V100" s="17">
        <f>COUNTIF(V$3:V99,"Yes")</f>
        <v>7</v>
      </c>
      <c r="W100" s="17">
        <f>COUNTIF(W$3:W99,"Yes")</f>
        <v>3</v>
      </c>
      <c r="X100" s="17">
        <f>COUNTIF(X$3:X99,"Yes")</f>
        <v>22</v>
      </c>
      <c r="Y100" s="29"/>
      <c r="Z100" s="17">
        <f>COUNTIF(Z$3:Z99,"Yes")</f>
        <v>0</v>
      </c>
      <c r="AA100" s="17">
        <f>COUNTIF(AA$3:AA99,"Yes")</f>
        <v>71</v>
      </c>
      <c r="AB100" s="17">
        <f>COUNTIF(AB$3:AB99,"Yes")</f>
        <v>25</v>
      </c>
      <c r="AC100" s="17"/>
      <c r="AD100" s="17">
        <f>COUNTIF(AD$3:AD99,"Yes")</f>
        <v>8</v>
      </c>
      <c r="AE100" s="17">
        <f>COUNTIF(AE$3:AE99,"Yes")</f>
        <v>8</v>
      </c>
      <c r="AF100" s="17">
        <f>SUM(AF3:AF99)</f>
        <v>36</v>
      </c>
      <c r="AG100" s="17">
        <f>SUM(AG3:AG99)</f>
        <v>26</v>
      </c>
      <c r="AH100" s="41"/>
      <c r="AI100" s="15"/>
      <c r="AJ100" s="14"/>
      <c r="AK100" s="14"/>
      <c r="AL100" s="15"/>
      <c r="AM100" s="15"/>
      <c r="AN100" s="15"/>
      <c r="AO100" s="15"/>
      <c r="AP100" s="15"/>
      <c r="AQ100" s="14"/>
      <c r="AR100" s="14"/>
      <c r="AS100" s="15"/>
      <c r="AT100" s="15"/>
      <c r="AU100" s="14"/>
      <c r="AV100" s="14"/>
      <c r="AW100" s="15"/>
      <c r="AX100" s="14"/>
      <c r="AY100" s="14"/>
      <c r="AZ100" s="17"/>
      <c r="BA100" s="21"/>
      <c r="BB100" s="15"/>
      <c r="BC100" s="15"/>
      <c r="BD100" s="16"/>
      <c r="BE100" s="21">
        <f>AVERAGE(BE3:BE99)</f>
        <v>81.022812499999986</v>
      </c>
      <c r="BF100" s="21">
        <f>AVERAGE(BF3:BF99)</f>
        <v>77.003437500000004</v>
      </c>
      <c r="BG100" s="21">
        <f>BE100+BF100</f>
        <v>158.02625</v>
      </c>
      <c r="BH100" s="16"/>
      <c r="BI100" s="21"/>
    </row>
    <row r="101" spans="1:61" ht="14.65" thickTop="1" x14ac:dyDescent="0.45">
      <c r="F101" s="7"/>
      <c r="J101" s="25" t="s">
        <v>251</v>
      </c>
      <c r="M101" s="22"/>
      <c r="R101" s="22"/>
      <c r="S101" s="18">
        <f>S100/($F$100*2)</f>
        <v>0.43229166666666669</v>
      </c>
      <c r="T101" s="18">
        <f>T100/($F$100*2)</f>
        <v>0.32291666666666669</v>
      </c>
      <c r="U101" s="33">
        <f t="shared" ref="U101:AB101" si="33">U100/$F100</f>
        <v>0.19791666666666666</v>
      </c>
      <c r="V101" s="18">
        <f t="shared" si="33"/>
        <v>7.2916666666666671E-2</v>
      </c>
      <c r="W101" s="18">
        <f t="shared" si="33"/>
        <v>3.125E-2</v>
      </c>
      <c r="X101" s="33">
        <f t="shared" si="33"/>
        <v>0.22916666666666666</v>
      </c>
      <c r="Y101" s="30"/>
      <c r="Z101" s="18">
        <f t="shared" si="33"/>
        <v>0</v>
      </c>
      <c r="AA101" s="18">
        <f t="shared" si="33"/>
        <v>0.73958333333333337</v>
      </c>
      <c r="AB101" s="33">
        <f t="shared" si="33"/>
        <v>0.26041666666666669</v>
      </c>
      <c r="AC101" s="33"/>
      <c r="AD101" s="18">
        <f>AD100/$F100</f>
        <v>8.3333333333333329E-2</v>
      </c>
      <c r="AE101" s="18">
        <f>AE100/$F100</f>
        <v>8.3333333333333329E-2</v>
      </c>
      <c r="AF101" s="18">
        <f>AF100/$F100</f>
        <v>0.375</v>
      </c>
      <c r="AG101" s="18">
        <f>AG100/$F100</f>
        <v>0.27083333333333331</v>
      </c>
      <c r="AH101" s="42"/>
      <c r="AI101" s="38"/>
      <c r="AZ101" s="18"/>
      <c r="BA101" s="22"/>
      <c r="BE101" s="22"/>
      <c r="BF101" s="22"/>
      <c r="BG101" s="22"/>
      <c r="BI101" s="22"/>
    </row>
    <row r="102" spans="1:61" s="57" customFormat="1" x14ac:dyDescent="0.45">
      <c r="A102"/>
      <c r="B102" s="34" t="s">
        <v>256</v>
      </c>
      <c r="C102" s="34"/>
      <c r="E102" s="58" t="s">
        <v>256</v>
      </c>
      <c r="F102" s="59">
        <v>48</v>
      </c>
      <c r="G102" s="60"/>
      <c r="H102" s="60"/>
      <c r="I102" s="60"/>
      <c r="J102" s="61" t="s">
        <v>252</v>
      </c>
      <c r="K102" s="62"/>
      <c r="L102" s="62"/>
      <c r="M102" s="63">
        <f>MAX(M$3:M$98)</f>
        <v>72</v>
      </c>
      <c r="N102" s="60"/>
      <c r="O102" s="60"/>
      <c r="P102" s="69" t="s">
        <v>238</v>
      </c>
      <c r="Q102" s="62"/>
      <c r="R102" s="63">
        <f>MAX(R$3:R$98)</f>
        <v>69</v>
      </c>
      <c r="S102" s="59"/>
      <c r="T102" s="61"/>
      <c r="U102" s="59"/>
      <c r="V102" s="59"/>
      <c r="W102" s="59"/>
      <c r="X102" s="59"/>
      <c r="Y102" s="64"/>
      <c r="Z102" s="59"/>
      <c r="AA102" s="59"/>
      <c r="AB102" s="59"/>
      <c r="AC102" s="59"/>
      <c r="AD102" s="59"/>
      <c r="AE102" s="59"/>
      <c r="AF102" s="59"/>
      <c r="AG102" s="60"/>
      <c r="AH102" s="64"/>
      <c r="AI102" s="60"/>
      <c r="AJ102" s="60"/>
      <c r="AK102" s="60"/>
      <c r="AL102" s="61" t="s">
        <v>263</v>
      </c>
      <c r="AM102" s="65">
        <f>MAX(AM$3:AM$98)</f>
        <v>19</v>
      </c>
      <c r="AN102" s="59"/>
      <c r="AO102" s="59"/>
      <c r="AP102" s="59"/>
      <c r="AQ102" s="60"/>
      <c r="AR102" s="61"/>
      <c r="AS102" s="65"/>
      <c r="AT102" s="59"/>
      <c r="AU102" s="60"/>
      <c r="AV102" s="60"/>
      <c r="AW102" s="59"/>
      <c r="AX102" s="60"/>
      <c r="AY102" s="61"/>
      <c r="AZ102" s="65"/>
      <c r="BA102" s="85"/>
      <c r="BB102" s="90"/>
      <c r="BC102" s="90"/>
      <c r="BD102" s="85"/>
      <c r="BE102" s="84"/>
      <c r="BF102" s="84"/>
      <c r="BG102" s="84"/>
      <c r="BH102" s="84"/>
      <c r="BI102" s="91"/>
    </row>
    <row r="103" spans="1:61" s="57" customFormat="1" x14ac:dyDescent="0.45">
      <c r="A103"/>
      <c r="B103" s="34" t="s">
        <v>257</v>
      </c>
      <c r="C103" s="34"/>
      <c r="E103" s="58" t="s">
        <v>257</v>
      </c>
      <c r="F103" s="65">
        <f>F100-F102</f>
        <v>48</v>
      </c>
      <c r="G103" s="60"/>
      <c r="H103" s="60"/>
      <c r="I103" s="60"/>
      <c r="J103" s="61" t="s">
        <v>253</v>
      </c>
      <c r="K103" s="62"/>
      <c r="L103" s="62"/>
      <c r="M103" s="63">
        <f>AVERAGE(M$3:M$98)</f>
        <v>47.59375</v>
      </c>
      <c r="N103" s="60"/>
      <c r="O103" s="60"/>
      <c r="P103" s="69" t="s">
        <v>236</v>
      </c>
      <c r="Q103" s="62"/>
      <c r="R103" s="63">
        <f>AVERAGE(R$3:R$98)</f>
        <v>38.489583333333336</v>
      </c>
      <c r="S103" s="59"/>
      <c r="T103" s="59"/>
      <c r="U103" s="65"/>
      <c r="V103" s="65"/>
      <c r="W103" s="65"/>
      <c r="X103" s="65"/>
      <c r="Y103" s="67"/>
      <c r="Z103" s="65"/>
      <c r="AA103" s="65"/>
      <c r="AB103" s="65"/>
      <c r="AC103" s="65"/>
      <c r="AD103" s="65"/>
      <c r="AE103" s="65"/>
      <c r="AF103" s="65"/>
      <c r="AG103" s="60"/>
      <c r="AH103" s="64"/>
      <c r="AI103" s="60"/>
      <c r="AJ103" s="60"/>
      <c r="AK103" s="60"/>
      <c r="AL103" s="61" t="s">
        <v>253</v>
      </c>
      <c r="AM103" s="66">
        <f>AVERAGE(AM$3:AM$98)</f>
        <v>4.541666666666667</v>
      </c>
      <c r="AN103" s="59"/>
      <c r="AO103" s="59"/>
      <c r="AP103" s="59"/>
      <c r="AQ103" s="60"/>
      <c r="AR103" s="61"/>
      <c r="AS103" s="66"/>
      <c r="AT103" s="59"/>
      <c r="AU103" s="60"/>
      <c r="AV103" s="60"/>
      <c r="AW103" s="59"/>
      <c r="AX103" s="60"/>
      <c r="AY103" s="61"/>
      <c r="AZ103" s="66"/>
      <c r="BA103" s="85"/>
      <c r="BB103" s="90"/>
      <c r="BC103" s="90"/>
      <c r="BD103" s="85"/>
      <c r="BE103" s="85"/>
      <c r="BF103" s="85"/>
      <c r="BG103" s="85"/>
      <c r="BH103" s="92"/>
      <c r="BI103" s="93"/>
    </row>
    <row r="104" spans="1:61" s="57" customFormat="1" x14ac:dyDescent="0.45">
      <c r="A104"/>
      <c r="B104" s="24"/>
      <c r="C104" s="24"/>
      <c r="E104" s="68"/>
      <c r="F104" s="60"/>
      <c r="G104" s="60"/>
      <c r="H104" s="60"/>
      <c r="I104" s="60"/>
      <c r="J104" s="61" t="s">
        <v>254</v>
      </c>
      <c r="K104" s="69"/>
      <c r="L104" s="69"/>
      <c r="M104" s="63">
        <f>MEDIAN(M$3:M$98)</f>
        <v>51</v>
      </c>
      <c r="N104" s="60"/>
      <c r="O104" s="60"/>
      <c r="P104" s="69" t="s">
        <v>241</v>
      </c>
      <c r="Q104" s="69"/>
      <c r="R104" s="63">
        <f>MEDIAN(R$3:R$98)</f>
        <v>35.5</v>
      </c>
      <c r="S104" s="60"/>
      <c r="T104" s="59"/>
      <c r="U104" s="60"/>
      <c r="V104" s="60"/>
      <c r="W104" s="60"/>
      <c r="X104" s="60"/>
      <c r="Y104" s="64"/>
      <c r="Z104" s="60"/>
      <c r="AA104" s="60"/>
      <c r="AB104" s="60"/>
      <c r="AC104" s="60"/>
      <c r="AD104" s="60"/>
      <c r="AE104" s="60"/>
      <c r="AF104" s="60"/>
      <c r="AG104" s="60"/>
      <c r="AH104" s="64"/>
      <c r="AI104" s="60"/>
      <c r="AJ104" s="60"/>
      <c r="AK104" s="60"/>
      <c r="AL104" s="61" t="s">
        <v>254</v>
      </c>
      <c r="AM104" s="66">
        <f>MEDIAN(AM$3:AM$98)</f>
        <v>3</v>
      </c>
      <c r="AN104" s="59"/>
      <c r="AO104" s="59"/>
      <c r="AP104" s="59"/>
      <c r="AQ104" s="60"/>
      <c r="AR104" s="61"/>
      <c r="AS104" s="66"/>
      <c r="AT104" s="59"/>
      <c r="AU104" s="60"/>
      <c r="AV104" s="60"/>
      <c r="AW104" s="59"/>
      <c r="AX104" s="60"/>
      <c r="AY104" s="61"/>
      <c r="AZ104" s="66"/>
      <c r="BA104" s="85"/>
      <c r="BB104" s="90"/>
      <c r="BC104" s="90"/>
      <c r="BD104" s="85"/>
      <c r="BE104" s="85"/>
      <c r="BF104" s="85"/>
      <c r="BG104" s="85"/>
      <c r="BH104" s="92"/>
      <c r="BI104" s="92"/>
    </row>
    <row r="105" spans="1:61" s="57" customFormat="1" x14ac:dyDescent="0.45">
      <c r="A105"/>
      <c r="B105" s="24"/>
      <c r="C105" s="24"/>
      <c r="E105" s="58" t="s">
        <v>838</v>
      </c>
      <c r="F105" s="59">
        <v>2025</v>
      </c>
      <c r="G105" s="60"/>
      <c r="H105" s="60"/>
      <c r="I105" s="60"/>
      <c r="J105" s="61" t="s">
        <v>255</v>
      </c>
      <c r="K105" s="69"/>
      <c r="L105" s="69"/>
      <c r="M105" s="63">
        <f>MIN(M$3:M$98)</f>
        <v>17</v>
      </c>
      <c r="N105" s="60"/>
      <c r="O105" s="60"/>
      <c r="P105" s="69" t="s">
        <v>237</v>
      </c>
      <c r="Q105" s="69"/>
      <c r="R105" s="63">
        <f>MIN(R$3:R$98)</f>
        <v>12</v>
      </c>
      <c r="S105" s="60"/>
      <c r="T105" s="59"/>
      <c r="U105" s="60"/>
      <c r="V105" s="60"/>
      <c r="W105" s="60"/>
      <c r="X105" s="60"/>
      <c r="Y105" s="64"/>
      <c r="Z105" s="60"/>
      <c r="AA105" s="60"/>
      <c r="AB105" s="60"/>
      <c r="AC105" s="60"/>
      <c r="AD105" s="60"/>
      <c r="AE105" s="60"/>
      <c r="AF105" s="60"/>
      <c r="AG105" s="60"/>
      <c r="AH105" s="64"/>
      <c r="AI105" s="60"/>
      <c r="AJ105" s="60"/>
      <c r="AK105" s="60"/>
      <c r="AL105" s="61" t="s">
        <v>264</v>
      </c>
      <c r="AM105" s="65">
        <f>MIN(AM$3:AM$98)</f>
        <v>0</v>
      </c>
      <c r="AN105" s="59"/>
      <c r="AO105" s="59"/>
      <c r="AP105" s="59"/>
      <c r="AQ105" s="60"/>
      <c r="AR105" s="61"/>
      <c r="AS105" s="65"/>
      <c r="AT105" s="59"/>
      <c r="AU105" s="60"/>
      <c r="AV105" s="60"/>
      <c r="AW105" s="59"/>
      <c r="AX105" s="60"/>
      <c r="AY105" s="61"/>
      <c r="AZ105" s="65"/>
      <c r="BA105" s="85"/>
      <c r="BB105" s="90"/>
      <c r="BC105" s="90"/>
      <c r="BD105" s="85"/>
      <c r="BE105" s="84"/>
      <c r="BF105" s="84"/>
      <c r="BG105" s="84"/>
      <c r="BH105" s="92"/>
      <c r="BI105" s="92"/>
    </row>
    <row r="106" spans="1:61" s="57" customFormat="1" x14ac:dyDescent="0.45">
      <c r="A106"/>
      <c r="B106" s="24"/>
      <c r="C106" s="24"/>
      <c r="E106" s="68"/>
      <c r="F106" s="60"/>
      <c r="G106" s="60"/>
      <c r="H106" s="60"/>
      <c r="I106" s="60"/>
      <c r="J106" s="61"/>
      <c r="K106" s="69"/>
      <c r="L106" s="69"/>
      <c r="M106" s="69"/>
      <c r="N106" s="60"/>
      <c r="O106" s="60"/>
      <c r="P106" s="69"/>
      <c r="Q106" s="69"/>
      <c r="R106" s="69"/>
      <c r="S106" s="60"/>
      <c r="T106" s="59"/>
      <c r="U106" s="60"/>
      <c r="V106" s="60"/>
      <c r="W106" s="60"/>
      <c r="X106" s="60"/>
      <c r="Y106" s="64"/>
      <c r="Z106" s="60"/>
      <c r="AA106" s="60"/>
      <c r="AB106" s="60"/>
      <c r="AC106" s="60"/>
      <c r="AD106" s="60"/>
      <c r="AE106" s="60"/>
      <c r="AF106" s="60"/>
      <c r="AG106" s="60"/>
      <c r="AH106" s="64"/>
      <c r="AI106" s="60"/>
      <c r="AJ106" s="60"/>
      <c r="AK106" s="60"/>
      <c r="AL106" s="65" t="s">
        <v>265</v>
      </c>
      <c r="AM106" s="70">
        <f>COUNTIF(AM3:AM98,"0")</f>
        <v>19</v>
      </c>
      <c r="AN106" s="33">
        <f>AM106/$F$100</f>
        <v>0.19791666666666666</v>
      </c>
      <c r="AO106" s="59"/>
      <c r="AP106" s="59"/>
      <c r="AQ106" s="60"/>
      <c r="AR106" s="61"/>
      <c r="AS106" s="70"/>
      <c r="AT106" s="59"/>
      <c r="AU106" s="60"/>
      <c r="AV106" s="60"/>
      <c r="AW106" s="59"/>
      <c r="AX106" s="60"/>
      <c r="AY106" s="61"/>
      <c r="AZ106" s="70"/>
      <c r="BA106" s="85"/>
      <c r="BB106" s="90"/>
      <c r="BC106" s="90"/>
      <c r="BD106" s="81"/>
      <c r="BE106" s="84"/>
      <c r="BF106" s="84"/>
      <c r="BG106" s="84"/>
      <c r="BH106" s="92"/>
      <c r="BI106" s="92"/>
    </row>
    <row r="107" spans="1:61" s="57" customFormat="1" x14ac:dyDescent="0.45">
      <c r="A107"/>
      <c r="B107" s="24"/>
      <c r="C107" s="24"/>
      <c r="E107" s="68"/>
      <c r="F107" s="60"/>
      <c r="G107" s="60"/>
      <c r="H107" s="60"/>
      <c r="I107" s="60"/>
      <c r="J107" s="61" t="s">
        <v>256</v>
      </c>
      <c r="K107" s="69" t="s">
        <v>238</v>
      </c>
      <c r="L107" s="69"/>
      <c r="M107" s="63">
        <f>MAX(M$3:M$50)</f>
        <v>72</v>
      </c>
      <c r="N107" s="60"/>
      <c r="O107" s="60"/>
      <c r="P107" s="69" t="s">
        <v>238</v>
      </c>
      <c r="Q107" s="69"/>
      <c r="R107" s="63">
        <f>MAX(R$3:R$50)</f>
        <v>69</v>
      </c>
      <c r="S107" s="59"/>
      <c r="T107" s="59"/>
      <c r="U107" s="65">
        <f>COUNTIF(U$3:U50,"Yes")</f>
        <v>7</v>
      </c>
      <c r="V107" s="65">
        <f>COUNTIF(V$3:V50,"Yes")</f>
        <v>4</v>
      </c>
      <c r="W107" s="65"/>
      <c r="X107" s="65">
        <f>COUNTIF(X$3:X50,"Yes")</f>
        <v>12</v>
      </c>
      <c r="Y107" s="67"/>
      <c r="Z107" s="65">
        <f>COUNTIF(Z$3:Z72,"Yes")</f>
        <v>0</v>
      </c>
      <c r="AA107" s="65">
        <f>COUNTIF(AA$3:AA50,"Yes")</f>
        <v>41</v>
      </c>
      <c r="AB107" s="65">
        <f>COUNTIF(AB$3:AB50,"Yes")</f>
        <v>7</v>
      </c>
      <c r="AC107" s="65"/>
      <c r="AD107" s="65">
        <f>COUNTIF(AD$3:AD50,"Yes")</f>
        <v>1</v>
      </c>
      <c r="AE107" s="65">
        <f>COUNTIF(AE$3:AE50,"Yes")</f>
        <v>1</v>
      </c>
      <c r="AF107" s="60"/>
      <c r="AG107" s="60"/>
      <c r="AH107" s="64"/>
      <c r="AI107" s="59"/>
      <c r="AJ107" s="60"/>
      <c r="AK107" s="60"/>
      <c r="AL107" s="59"/>
      <c r="AM107" s="59"/>
      <c r="AN107" s="59"/>
      <c r="AO107" s="59"/>
      <c r="AP107" s="59"/>
      <c r="AQ107" s="60"/>
      <c r="AR107" s="58"/>
      <c r="AS107" s="35"/>
      <c r="AT107" s="59"/>
      <c r="AU107" s="60"/>
      <c r="AV107" s="60"/>
      <c r="AW107" s="59"/>
      <c r="AX107" s="60"/>
      <c r="AY107" s="58"/>
      <c r="AZ107" s="35"/>
      <c r="BA107" s="85"/>
      <c r="BB107" s="90"/>
      <c r="BC107" s="90"/>
      <c r="BD107" s="81"/>
      <c r="BE107" s="84"/>
      <c r="BF107" s="84"/>
      <c r="BG107" s="84"/>
      <c r="BH107" s="92"/>
      <c r="BI107" s="92"/>
    </row>
    <row r="108" spans="1:61" s="57" customFormat="1" x14ac:dyDescent="0.45">
      <c r="A108"/>
      <c r="B108" s="24"/>
      <c r="C108" s="24"/>
      <c r="E108" s="68"/>
      <c r="F108" s="60"/>
      <c r="G108" s="60"/>
      <c r="H108" s="60"/>
      <c r="I108" s="60"/>
      <c r="J108" s="61"/>
      <c r="K108" s="69" t="s">
        <v>236</v>
      </c>
      <c r="L108" s="69"/>
      <c r="M108" s="63">
        <f>AVERAGE(M$3:M$50)</f>
        <v>44.5</v>
      </c>
      <c r="N108" s="60"/>
      <c r="O108" s="60"/>
      <c r="P108" s="69" t="s">
        <v>236</v>
      </c>
      <c r="Q108" s="69"/>
      <c r="R108" s="63">
        <f>AVERAGE(R$3:R$50)</f>
        <v>37.895833333333336</v>
      </c>
      <c r="S108" s="59"/>
      <c r="T108" s="59"/>
      <c r="U108" s="65"/>
      <c r="V108" s="65"/>
      <c r="W108" s="65"/>
      <c r="X108" s="65"/>
      <c r="Y108" s="67"/>
      <c r="Z108" s="65"/>
      <c r="AA108" s="65"/>
      <c r="AB108" s="65"/>
      <c r="AC108" s="65"/>
      <c r="AD108" s="65"/>
      <c r="AE108" s="65"/>
      <c r="AF108" s="60"/>
      <c r="AG108" s="60"/>
      <c r="AH108" s="64"/>
      <c r="AI108" s="59"/>
      <c r="AJ108" s="60"/>
      <c r="AK108" s="71"/>
      <c r="AL108" s="61"/>
      <c r="AM108" s="65"/>
      <c r="AN108" s="72"/>
      <c r="AO108" s="33"/>
      <c r="AP108" s="59"/>
      <c r="AQ108" s="60"/>
      <c r="AR108" s="60"/>
      <c r="AS108" s="59"/>
      <c r="AT108" s="59"/>
      <c r="AU108" s="60"/>
      <c r="AV108" s="60"/>
      <c r="AW108" s="59"/>
      <c r="AX108" s="60"/>
      <c r="AY108" s="60"/>
      <c r="AZ108" s="81"/>
      <c r="BA108" s="85"/>
      <c r="BB108" s="90"/>
      <c r="BC108" s="90"/>
      <c r="BD108" s="81"/>
      <c r="BE108" s="85"/>
      <c r="BF108" s="85"/>
      <c r="BG108" s="85"/>
      <c r="BH108" s="92"/>
      <c r="BI108" s="92"/>
    </row>
    <row r="109" spans="1:61" s="57" customFormat="1" x14ac:dyDescent="0.45">
      <c r="A109"/>
      <c r="B109" s="24"/>
      <c r="C109" s="24"/>
      <c r="E109" s="68"/>
      <c r="F109" s="60"/>
      <c r="G109" s="60"/>
      <c r="H109" s="60"/>
      <c r="I109" s="60"/>
      <c r="J109" s="61"/>
      <c r="K109" s="69" t="s">
        <v>241</v>
      </c>
      <c r="L109" s="69"/>
      <c r="M109" s="63">
        <f>MEDIAN(M$3:M$50)</f>
        <v>49</v>
      </c>
      <c r="N109" s="60"/>
      <c r="O109" s="60"/>
      <c r="P109" s="69" t="s">
        <v>241</v>
      </c>
      <c r="Q109" s="69"/>
      <c r="R109" s="63">
        <f>MEDIAN(R$3:R$50)</f>
        <v>35</v>
      </c>
      <c r="S109" s="59"/>
      <c r="T109" s="65"/>
      <c r="U109" s="65"/>
      <c r="V109" s="65"/>
      <c r="W109" s="65"/>
      <c r="X109" s="65"/>
      <c r="Y109" s="67"/>
      <c r="Z109" s="65"/>
      <c r="AA109" s="65"/>
      <c r="AB109" s="65"/>
      <c r="AC109" s="65"/>
      <c r="AD109" s="65"/>
      <c r="AE109" s="65"/>
      <c r="AF109" s="60"/>
      <c r="AG109" s="60"/>
      <c r="AH109" s="64"/>
      <c r="AI109" s="59"/>
      <c r="AJ109" s="60"/>
      <c r="AK109" s="60"/>
      <c r="AL109" s="61"/>
      <c r="AM109" s="66"/>
      <c r="AN109" s="59"/>
      <c r="AO109" s="59"/>
      <c r="AP109" s="59"/>
      <c r="AQ109" s="60"/>
      <c r="AR109" s="60"/>
      <c r="AS109" s="59"/>
      <c r="AT109" s="59"/>
      <c r="AU109" s="60"/>
      <c r="AV109" s="60"/>
      <c r="AW109" s="59"/>
      <c r="AX109" s="60"/>
      <c r="AY109" s="60"/>
      <c r="AZ109" s="83"/>
      <c r="BA109" s="85"/>
      <c r="BB109" s="90"/>
      <c r="BC109" s="90"/>
      <c r="BD109" s="81"/>
      <c r="BE109" s="85"/>
      <c r="BF109" s="85"/>
      <c r="BG109" s="85"/>
      <c r="BH109" s="92"/>
      <c r="BI109" s="92"/>
    </row>
    <row r="110" spans="1:61" s="57" customFormat="1" x14ac:dyDescent="0.45">
      <c r="A110"/>
      <c r="B110" s="24"/>
      <c r="C110" s="24"/>
      <c r="E110" s="68"/>
      <c r="F110" s="74"/>
      <c r="G110" s="60"/>
      <c r="H110" s="60"/>
      <c r="I110" s="60"/>
      <c r="J110" s="61"/>
      <c r="K110" s="69" t="s">
        <v>237</v>
      </c>
      <c r="L110" s="69"/>
      <c r="M110" s="63">
        <f>MIN(M$3:M$50)</f>
        <v>21</v>
      </c>
      <c r="N110" s="60"/>
      <c r="O110" s="60"/>
      <c r="P110" s="69" t="s">
        <v>237</v>
      </c>
      <c r="Q110" s="69"/>
      <c r="R110" s="63">
        <f>MIN(R$3:R$50)</f>
        <v>17</v>
      </c>
      <c r="S110" s="59"/>
      <c r="T110" s="65"/>
      <c r="U110" s="65"/>
      <c r="V110" s="65"/>
      <c r="W110" s="65"/>
      <c r="X110" s="65"/>
      <c r="Y110" s="67"/>
      <c r="Z110" s="65"/>
      <c r="AA110" s="65"/>
      <c r="AB110" s="65"/>
      <c r="AC110" s="65"/>
      <c r="AD110" s="65"/>
      <c r="AE110" s="65"/>
      <c r="AF110" s="60"/>
      <c r="AG110" s="60"/>
      <c r="AH110" s="64"/>
      <c r="AI110" s="59"/>
      <c r="AJ110" s="60"/>
      <c r="AK110" s="60"/>
      <c r="AL110" s="61"/>
      <c r="AM110" s="66"/>
      <c r="AN110" s="59"/>
      <c r="AO110" s="59"/>
      <c r="AP110" s="59"/>
      <c r="AQ110" s="60"/>
      <c r="AR110" s="60"/>
      <c r="AS110" s="59"/>
      <c r="AT110" s="59"/>
      <c r="AU110" s="60"/>
      <c r="AV110" s="60"/>
      <c r="AW110" s="59"/>
      <c r="AX110" s="60"/>
      <c r="AY110" s="60"/>
      <c r="AZ110" s="83"/>
      <c r="BA110" s="85"/>
      <c r="BB110" s="90"/>
      <c r="BC110" s="90"/>
      <c r="BD110" s="81"/>
      <c r="BE110" s="84"/>
      <c r="BF110" s="84"/>
      <c r="BG110" s="84"/>
      <c r="BH110" s="92"/>
      <c r="BI110" s="92"/>
    </row>
    <row r="111" spans="1:61" s="57" customFormat="1" x14ac:dyDescent="0.45">
      <c r="A111"/>
      <c r="B111" s="24"/>
      <c r="C111" s="24"/>
      <c r="E111" s="68"/>
      <c r="F111" s="74"/>
      <c r="G111" s="60"/>
      <c r="H111" s="60"/>
      <c r="I111" s="60"/>
      <c r="J111" s="61"/>
      <c r="K111" s="69"/>
      <c r="L111" s="69"/>
      <c r="M111" s="69"/>
      <c r="N111" s="60"/>
      <c r="O111" s="60"/>
      <c r="P111" s="69"/>
      <c r="Q111" s="69"/>
      <c r="R111" s="69"/>
      <c r="S111" s="59"/>
      <c r="T111" s="65"/>
      <c r="U111" s="65"/>
      <c r="V111" s="65"/>
      <c r="W111" s="65"/>
      <c r="X111" s="65"/>
      <c r="Y111" s="67"/>
      <c r="Z111" s="65"/>
      <c r="AA111" s="65"/>
      <c r="AB111" s="65"/>
      <c r="AC111" s="65"/>
      <c r="AD111" s="65"/>
      <c r="AE111" s="65"/>
      <c r="AF111" s="60"/>
      <c r="AG111" s="60"/>
      <c r="AH111" s="64"/>
      <c r="AI111" s="59"/>
      <c r="AJ111" s="60"/>
      <c r="AK111" s="60"/>
      <c r="AL111" s="61"/>
      <c r="AM111" s="66"/>
      <c r="AN111" s="59"/>
      <c r="AO111" s="59"/>
      <c r="AP111" s="59"/>
      <c r="AQ111" s="60"/>
      <c r="AR111" s="60"/>
      <c r="AS111" s="59"/>
      <c r="AT111" s="59"/>
      <c r="AU111" s="60"/>
      <c r="AV111" s="60"/>
      <c r="AW111" s="59"/>
      <c r="AX111" s="60"/>
      <c r="AY111" s="60"/>
      <c r="AZ111" s="83"/>
      <c r="BA111" s="85"/>
      <c r="BB111" s="90"/>
      <c r="BC111" s="90"/>
      <c r="BD111" s="81"/>
      <c r="BE111" s="84"/>
      <c r="BF111" s="84"/>
      <c r="BG111" s="84"/>
      <c r="BH111" s="92"/>
      <c r="BI111" s="92"/>
    </row>
    <row r="112" spans="1:61" s="57" customFormat="1" x14ac:dyDescent="0.45">
      <c r="A112"/>
      <c r="B112" s="24"/>
      <c r="C112" s="24"/>
      <c r="E112" s="68"/>
      <c r="F112" s="76"/>
      <c r="G112" s="60"/>
      <c r="H112" s="60"/>
      <c r="I112" s="60"/>
      <c r="J112" s="61" t="s">
        <v>257</v>
      </c>
      <c r="K112" s="69" t="s">
        <v>238</v>
      </c>
      <c r="L112" s="69"/>
      <c r="M112" s="63">
        <f>MAX(M$51:M$98)</f>
        <v>67</v>
      </c>
      <c r="N112" s="60"/>
      <c r="O112" s="60"/>
      <c r="P112" s="69" t="s">
        <v>238</v>
      </c>
      <c r="Q112" s="69"/>
      <c r="R112" s="63">
        <f>MAX(R$51:R$98)</f>
        <v>64</v>
      </c>
      <c r="S112" s="59"/>
      <c r="T112" s="65"/>
      <c r="U112" s="65">
        <f>COUNTIF(U51:U98,"Yes")</f>
        <v>12</v>
      </c>
      <c r="V112" s="65">
        <f>COUNTIF(V51:V98,"Yes")</f>
        <v>3</v>
      </c>
      <c r="W112" s="65"/>
      <c r="X112" s="65">
        <f>COUNTIF(X51:X98,"Yes")</f>
        <v>10</v>
      </c>
      <c r="Y112" s="67"/>
      <c r="Z112" s="65">
        <f>COUNTIF(Z73:Z92,"Yes")</f>
        <v>0</v>
      </c>
      <c r="AA112" s="65">
        <f>COUNTIF(AA51:AA98,"Yes")</f>
        <v>30</v>
      </c>
      <c r="AB112" s="65">
        <f>COUNTIF(AB51:AB98,"Yes")</f>
        <v>18</v>
      </c>
      <c r="AC112" s="65"/>
      <c r="AD112" s="65">
        <f>COUNTIF(AD51:AD98,"Yes")</f>
        <v>7</v>
      </c>
      <c r="AE112" s="65">
        <f>COUNTIF(AE51:AE98,"Yes")</f>
        <v>7</v>
      </c>
      <c r="AF112" s="60"/>
      <c r="AG112" s="60"/>
      <c r="AH112" s="64"/>
      <c r="AI112" s="59"/>
      <c r="AJ112" s="60"/>
      <c r="AK112" s="60"/>
      <c r="AL112" s="61"/>
      <c r="AM112" s="66"/>
      <c r="AN112" s="59"/>
      <c r="AO112" s="59"/>
      <c r="AP112" s="59"/>
      <c r="AQ112" s="60"/>
      <c r="AR112" s="60"/>
      <c r="AS112" s="59"/>
      <c r="AT112" s="59"/>
      <c r="AU112" s="60"/>
      <c r="AV112" s="60"/>
      <c r="AW112" s="59"/>
      <c r="AX112" s="60"/>
      <c r="AY112" s="60"/>
      <c r="AZ112" s="83"/>
      <c r="BA112" s="85"/>
      <c r="BB112" s="90"/>
      <c r="BC112" s="90"/>
      <c r="BD112" s="81"/>
      <c r="BE112" s="84"/>
      <c r="BF112" s="84"/>
      <c r="BG112" s="84"/>
      <c r="BH112" s="92"/>
      <c r="BI112" s="92"/>
    </row>
    <row r="113" spans="1:61" s="57" customFormat="1" x14ac:dyDescent="0.45">
      <c r="A113"/>
      <c r="B113" s="24"/>
      <c r="C113" s="24"/>
      <c r="E113" s="68"/>
      <c r="F113" s="74"/>
      <c r="G113" s="60"/>
      <c r="H113" s="60"/>
      <c r="I113" s="60"/>
      <c r="J113" s="61"/>
      <c r="K113" s="69" t="s">
        <v>236</v>
      </c>
      <c r="L113" s="69"/>
      <c r="M113" s="63">
        <f>AVERAGE(M$51:M$98)</f>
        <v>50.6875</v>
      </c>
      <c r="N113" s="60"/>
      <c r="O113" s="60"/>
      <c r="P113" s="69" t="s">
        <v>236</v>
      </c>
      <c r="Q113" s="69"/>
      <c r="R113" s="63">
        <f>AVERAGE(R$51:R$98)</f>
        <v>39.083333333333336</v>
      </c>
      <c r="S113" s="59"/>
      <c r="T113" s="65"/>
      <c r="U113" s="65"/>
      <c r="V113" s="65"/>
      <c r="W113" s="65"/>
      <c r="X113" s="65"/>
      <c r="Y113" s="67"/>
      <c r="Z113" s="65"/>
      <c r="AA113" s="65"/>
      <c r="AB113" s="65"/>
      <c r="AC113" s="65"/>
      <c r="AD113" s="65"/>
      <c r="AE113" s="65"/>
      <c r="AF113" s="60"/>
      <c r="AG113" s="60"/>
      <c r="AH113" s="64"/>
      <c r="AI113" s="59"/>
      <c r="AJ113" s="60"/>
      <c r="AK113" s="60"/>
      <c r="AL113" s="61"/>
      <c r="AM113" s="65"/>
      <c r="AN113" s="59"/>
      <c r="AO113" s="59"/>
      <c r="AP113" s="59"/>
      <c r="AQ113" s="60"/>
      <c r="AR113" s="60"/>
      <c r="AS113" s="59"/>
      <c r="AT113" s="59"/>
      <c r="AU113" s="60"/>
      <c r="AV113" s="60"/>
      <c r="AW113" s="59"/>
      <c r="AX113" s="60"/>
      <c r="AY113" s="60"/>
      <c r="AZ113" s="73"/>
      <c r="BA113" s="85"/>
      <c r="BB113" s="90"/>
      <c r="BC113" s="90"/>
      <c r="BD113" s="81"/>
      <c r="BE113" s="85"/>
      <c r="BF113" s="85"/>
      <c r="BG113" s="85"/>
      <c r="BH113" s="92"/>
      <c r="BI113" s="92"/>
    </row>
    <row r="114" spans="1:61" s="57" customFormat="1" x14ac:dyDescent="0.45">
      <c r="A114"/>
      <c r="B114" s="24"/>
      <c r="C114" s="24"/>
      <c r="E114" s="68"/>
      <c r="F114" s="74"/>
      <c r="G114" s="60"/>
      <c r="H114" s="60"/>
      <c r="I114" s="60"/>
      <c r="J114" s="61"/>
      <c r="K114" s="69" t="s">
        <v>241</v>
      </c>
      <c r="L114" s="69"/>
      <c r="M114" s="63">
        <f>MEDIAN(M$51:M$98)</f>
        <v>54.5</v>
      </c>
      <c r="N114" s="60"/>
      <c r="O114" s="60"/>
      <c r="P114" s="69" t="s">
        <v>241</v>
      </c>
      <c r="Q114" s="69"/>
      <c r="R114" s="63">
        <f>MEDIAN(R$51:R$98)</f>
        <v>42.5</v>
      </c>
      <c r="S114" s="59"/>
      <c r="T114" s="65"/>
      <c r="U114" s="65"/>
      <c r="V114" s="65"/>
      <c r="W114" s="65"/>
      <c r="X114" s="65"/>
      <c r="Y114" s="67"/>
      <c r="Z114" s="65"/>
      <c r="AA114" s="65"/>
      <c r="AB114" s="65"/>
      <c r="AC114" s="65"/>
      <c r="AD114" s="65"/>
      <c r="AE114" s="65"/>
      <c r="AF114" s="60"/>
      <c r="AG114" s="60"/>
      <c r="AH114" s="64"/>
      <c r="AI114" s="59"/>
      <c r="AJ114" s="60"/>
      <c r="AK114" s="60"/>
      <c r="AL114" s="61"/>
      <c r="AM114" s="65"/>
      <c r="AN114" s="59"/>
      <c r="AO114" s="59"/>
      <c r="AP114" s="59"/>
      <c r="AQ114" s="60"/>
      <c r="AR114" s="60"/>
      <c r="AS114" s="59"/>
      <c r="AT114" s="59"/>
      <c r="AU114" s="60"/>
      <c r="AV114" s="60"/>
      <c r="AW114" s="59"/>
      <c r="AX114" s="60"/>
      <c r="AY114" s="60"/>
      <c r="AZ114" s="73"/>
      <c r="BA114" s="85"/>
      <c r="BB114" s="90"/>
      <c r="BC114" s="90"/>
      <c r="BD114" s="81"/>
      <c r="BE114" s="85"/>
      <c r="BF114" s="85"/>
      <c r="BG114" s="85"/>
      <c r="BH114" s="92"/>
      <c r="BI114" s="92"/>
    </row>
    <row r="115" spans="1:61" s="57" customFormat="1" x14ac:dyDescent="0.45">
      <c r="A115"/>
      <c r="B115" s="24"/>
      <c r="C115" s="24"/>
      <c r="E115" s="68"/>
      <c r="F115" s="74"/>
      <c r="G115" s="60"/>
      <c r="H115" s="60"/>
      <c r="I115" s="60"/>
      <c r="J115" s="61"/>
      <c r="K115" s="69" t="s">
        <v>237</v>
      </c>
      <c r="L115" s="69"/>
      <c r="M115" s="63">
        <f>MIN(M$51:M$98)</f>
        <v>17</v>
      </c>
      <c r="N115" s="60"/>
      <c r="O115" s="60"/>
      <c r="P115" s="69" t="s">
        <v>237</v>
      </c>
      <c r="Q115" s="69"/>
      <c r="R115" s="63">
        <f>MIN(R$51:R$98)</f>
        <v>12</v>
      </c>
      <c r="S115" s="59"/>
      <c r="T115" s="65"/>
      <c r="U115" s="65"/>
      <c r="V115" s="65"/>
      <c r="W115" s="65"/>
      <c r="X115" s="65"/>
      <c r="Y115" s="67"/>
      <c r="Z115" s="65"/>
      <c r="AA115" s="65"/>
      <c r="AB115" s="65"/>
      <c r="AC115" s="65"/>
      <c r="AD115" s="65"/>
      <c r="AE115" s="65"/>
      <c r="AF115" s="60"/>
      <c r="AG115" s="60"/>
      <c r="AH115" s="64"/>
      <c r="AI115" s="59"/>
      <c r="AJ115" s="60"/>
      <c r="AK115" s="60"/>
      <c r="AL115" s="61"/>
      <c r="AM115" s="65"/>
      <c r="AN115" s="59"/>
      <c r="AO115" s="59"/>
      <c r="AP115" s="59"/>
      <c r="AQ115" s="60"/>
      <c r="AR115" s="60"/>
      <c r="AS115" s="59"/>
      <c r="AT115" s="59"/>
      <c r="AU115" s="60"/>
      <c r="AV115" s="60"/>
      <c r="AW115" s="59"/>
      <c r="AX115" s="60"/>
      <c r="AY115" s="60"/>
      <c r="AZ115" s="73"/>
      <c r="BA115" s="85"/>
      <c r="BB115" s="90"/>
      <c r="BC115" s="90"/>
      <c r="BD115" s="81"/>
      <c r="BE115" s="84"/>
      <c r="BF115" s="84"/>
      <c r="BG115" s="84"/>
      <c r="BH115" s="92"/>
      <c r="BI115" s="92"/>
    </row>
    <row r="116" spans="1:61" s="57" customFormat="1" x14ac:dyDescent="0.45">
      <c r="A116"/>
      <c r="B116" s="24"/>
      <c r="C116" s="24"/>
      <c r="E116" s="68"/>
      <c r="F116" s="74"/>
      <c r="G116" s="60"/>
      <c r="H116" s="60"/>
      <c r="I116" s="60"/>
      <c r="J116" s="61"/>
      <c r="K116" s="69"/>
      <c r="L116" s="69"/>
      <c r="M116" s="69"/>
      <c r="N116" s="60"/>
      <c r="O116" s="60"/>
      <c r="P116" s="69"/>
      <c r="Q116" s="69"/>
      <c r="R116" s="69"/>
      <c r="S116" s="59"/>
      <c r="T116" s="65"/>
      <c r="U116" s="65"/>
      <c r="V116" s="65"/>
      <c r="W116" s="65"/>
      <c r="X116" s="65"/>
      <c r="Y116" s="67"/>
      <c r="Z116" s="65"/>
      <c r="AA116" s="65"/>
      <c r="AB116" s="65"/>
      <c r="AC116" s="65"/>
      <c r="AD116" s="65"/>
      <c r="AE116" s="65"/>
      <c r="AF116" s="60"/>
      <c r="AG116" s="60"/>
      <c r="AH116" s="64"/>
      <c r="AI116" s="59"/>
      <c r="AJ116" s="60"/>
      <c r="AK116" s="60"/>
      <c r="AL116" s="65"/>
      <c r="AM116" s="59"/>
      <c r="AN116" s="59"/>
      <c r="AO116" s="59"/>
      <c r="AP116" s="59"/>
      <c r="AQ116" s="60"/>
      <c r="AR116" s="60"/>
      <c r="AS116" s="59"/>
      <c r="AT116" s="59"/>
      <c r="AU116" s="60"/>
      <c r="AV116" s="60"/>
      <c r="AW116" s="59"/>
      <c r="AX116" s="60"/>
      <c r="AY116" s="60"/>
      <c r="AZ116" s="73"/>
      <c r="BA116" s="85"/>
      <c r="BB116" s="90"/>
      <c r="BC116" s="90"/>
      <c r="BD116" s="81"/>
      <c r="BE116" s="84"/>
      <c r="BF116" s="84"/>
      <c r="BG116" s="84"/>
      <c r="BH116" s="92"/>
      <c r="BI116" s="92"/>
    </row>
    <row r="117" spans="1:61" s="57" customFormat="1" ht="14.65" thickBot="1" x14ac:dyDescent="0.5">
      <c r="A117"/>
      <c r="B117" s="24"/>
      <c r="C117" s="24"/>
      <c r="E117" s="68"/>
      <c r="F117" s="74"/>
      <c r="G117" s="74"/>
      <c r="H117" s="60"/>
      <c r="I117" s="60"/>
      <c r="J117" s="61" t="s">
        <v>249</v>
      </c>
      <c r="K117" s="69" t="s">
        <v>238</v>
      </c>
      <c r="L117" s="69"/>
      <c r="M117" s="63">
        <f>MAX(M$3:M$27)</f>
        <v>69</v>
      </c>
      <c r="N117" s="60"/>
      <c r="O117" s="60"/>
      <c r="P117" s="69" t="s">
        <v>238</v>
      </c>
      <c r="Q117" s="69"/>
      <c r="R117" s="63">
        <f>MAX(R$3:R$27)</f>
        <v>69</v>
      </c>
      <c r="S117" s="77"/>
      <c r="T117" s="75"/>
      <c r="U117" s="75">
        <f>COUNTIF(U$3:U27,"Yes")</f>
        <v>2</v>
      </c>
      <c r="V117" s="75">
        <f>COUNTIF(V$3:V27,"Yes")</f>
        <v>2</v>
      </c>
      <c r="W117" s="75"/>
      <c r="X117" s="75">
        <f>COUNTIF(X$3:X27,"Yes")</f>
        <v>9</v>
      </c>
      <c r="Y117" s="78"/>
      <c r="Z117" s="75">
        <f>COUNTIF(Z$3:Z19,"Yes")</f>
        <v>0</v>
      </c>
      <c r="AA117" s="75">
        <f>COUNTIF(AA$3:AA27,"Yes")</f>
        <v>22</v>
      </c>
      <c r="AB117" s="75">
        <f>COUNTIF(AB$3:AB27,"Yes")</f>
        <v>3</v>
      </c>
      <c r="AC117" s="75"/>
      <c r="AD117" s="75">
        <f>COUNTIF(AD$3:AD27,"Yes")</f>
        <v>1</v>
      </c>
      <c r="AE117" s="75">
        <f>COUNTIF(AE$3:AE27,"Yes")</f>
        <v>0</v>
      </c>
      <c r="AF117" s="60"/>
      <c r="AG117" s="60"/>
      <c r="AH117" s="64"/>
      <c r="AI117" s="59"/>
      <c r="AJ117" s="60"/>
      <c r="AK117" s="60"/>
      <c r="AL117" s="59"/>
      <c r="AM117" s="59"/>
      <c r="AN117" s="59"/>
      <c r="AO117" s="59"/>
      <c r="AP117" s="59"/>
      <c r="AQ117" s="61"/>
      <c r="AR117" s="65"/>
      <c r="AS117" s="33"/>
      <c r="AT117" s="70"/>
      <c r="AU117" s="33"/>
      <c r="AV117" s="61"/>
      <c r="AW117" s="65"/>
      <c r="AX117" s="61"/>
      <c r="AY117" s="65"/>
      <c r="AZ117" s="73"/>
      <c r="BA117" s="94"/>
      <c r="BB117" s="90"/>
      <c r="BC117" s="90"/>
      <c r="BD117" s="82"/>
      <c r="BE117" s="95"/>
      <c r="BF117" s="95"/>
      <c r="BG117" s="95"/>
      <c r="BH117" s="92"/>
      <c r="BI117" s="92"/>
    </row>
    <row r="118" spans="1:61" s="57" customFormat="1" ht="14.65" thickTop="1" x14ac:dyDescent="0.45">
      <c r="A118"/>
      <c r="B118" s="24"/>
      <c r="C118" s="24"/>
      <c r="E118" s="68"/>
      <c r="F118" s="60"/>
      <c r="G118" s="60"/>
      <c r="H118" s="60"/>
      <c r="I118" s="60"/>
      <c r="J118" s="60"/>
      <c r="K118" s="69" t="s">
        <v>236</v>
      </c>
      <c r="L118" s="69"/>
      <c r="M118" s="63">
        <f>AVERAGE(M$3:M$27)</f>
        <v>42.08</v>
      </c>
      <c r="N118" s="60"/>
      <c r="O118" s="60"/>
      <c r="P118" s="69" t="s">
        <v>236</v>
      </c>
      <c r="Q118" s="69"/>
      <c r="R118" s="63">
        <f>AVERAGE(R$3:R$27)</f>
        <v>38.880000000000003</v>
      </c>
      <c r="S118" s="60"/>
      <c r="T118" s="59"/>
      <c r="U118" s="60"/>
      <c r="V118" s="60"/>
      <c r="W118" s="60"/>
      <c r="X118" s="60"/>
      <c r="Y118" s="64"/>
      <c r="Z118" s="60"/>
      <c r="AA118" s="60"/>
      <c r="AB118" s="60"/>
      <c r="AC118" s="60"/>
      <c r="AD118" s="60"/>
      <c r="AE118" s="60"/>
      <c r="AF118" s="60"/>
      <c r="AG118" s="60"/>
      <c r="AH118" s="64"/>
      <c r="AI118" s="60"/>
      <c r="AJ118" s="60"/>
      <c r="AK118" s="60"/>
      <c r="AL118" s="61"/>
      <c r="AM118" s="61"/>
      <c r="AN118" s="65"/>
      <c r="AO118" s="33"/>
      <c r="AP118" s="59"/>
      <c r="AQ118" s="61"/>
      <c r="AR118" s="59"/>
      <c r="AS118" s="33"/>
      <c r="AT118" s="70"/>
      <c r="AU118" s="33"/>
      <c r="AV118" s="61"/>
      <c r="AW118" s="59"/>
      <c r="AX118" s="61"/>
      <c r="AY118" s="59"/>
      <c r="AZ118" s="73"/>
      <c r="BA118" s="85"/>
      <c r="BB118" s="90"/>
      <c r="BC118" s="90"/>
      <c r="BD118" s="96"/>
      <c r="BE118" s="84"/>
      <c r="BF118" s="84"/>
      <c r="BG118" s="84"/>
      <c r="BH118" s="92"/>
      <c r="BI118" s="91"/>
    </row>
    <row r="119" spans="1:61" s="57" customFormat="1" x14ac:dyDescent="0.45">
      <c r="A119"/>
      <c r="B119" s="24"/>
      <c r="C119" s="24"/>
      <c r="E119" s="68"/>
      <c r="F119" s="79"/>
      <c r="G119" s="60"/>
      <c r="H119" s="60"/>
      <c r="I119" s="60"/>
      <c r="J119" s="60"/>
      <c r="K119" s="69" t="s">
        <v>241</v>
      </c>
      <c r="L119" s="69"/>
      <c r="M119" s="63">
        <f>MEDIAN(M$3:M$27)</f>
        <v>40</v>
      </c>
      <c r="N119" s="60"/>
      <c r="O119" s="60"/>
      <c r="P119" s="69" t="s">
        <v>241</v>
      </c>
      <c r="Q119" s="69"/>
      <c r="R119" s="63">
        <f>MEDIAN(R$3:R$27)</f>
        <v>35</v>
      </c>
      <c r="S119" s="60"/>
      <c r="T119" s="59"/>
      <c r="U119" s="60"/>
      <c r="V119" s="60"/>
      <c r="W119" s="60"/>
      <c r="X119" s="60"/>
      <c r="Y119" s="64"/>
      <c r="Z119" s="60"/>
      <c r="AA119" s="60"/>
      <c r="AB119" s="60"/>
      <c r="AC119" s="60"/>
      <c r="AD119" s="60"/>
      <c r="AE119" s="60"/>
      <c r="AF119" s="60"/>
      <c r="AG119" s="60"/>
      <c r="AH119" s="64"/>
      <c r="AI119" s="60"/>
      <c r="AJ119" s="60"/>
      <c r="AK119" s="60"/>
      <c r="AL119" s="61"/>
      <c r="AM119" s="61"/>
      <c r="AN119" s="59"/>
      <c r="AO119" s="33"/>
      <c r="AP119" s="59"/>
      <c r="AQ119" s="60"/>
      <c r="AR119" s="60"/>
      <c r="AS119" s="59"/>
      <c r="AT119" s="59"/>
      <c r="AU119" s="60"/>
      <c r="AV119" s="60"/>
      <c r="AW119" s="59"/>
      <c r="AX119" s="60"/>
      <c r="AY119" s="73"/>
      <c r="AZ119" s="73"/>
      <c r="BA119" s="85"/>
      <c r="BB119" s="90"/>
      <c r="BC119" s="90"/>
      <c r="BD119" s="85"/>
      <c r="BE119" s="85"/>
      <c r="BF119" s="85"/>
      <c r="BG119" s="85"/>
      <c r="BH119" s="92"/>
      <c r="BI119" s="97"/>
    </row>
    <row r="120" spans="1:61" s="57" customFormat="1" x14ac:dyDescent="0.45">
      <c r="A120"/>
      <c r="B120" s="24"/>
      <c r="C120" s="24"/>
      <c r="E120" s="68"/>
      <c r="F120" s="79"/>
      <c r="G120" s="60"/>
      <c r="H120" s="60"/>
      <c r="I120" s="60"/>
      <c r="J120" s="60"/>
      <c r="K120" s="69" t="s">
        <v>237</v>
      </c>
      <c r="L120" s="69"/>
      <c r="M120" s="63">
        <f>MIN(M$3:M$19)</f>
        <v>22</v>
      </c>
      <c r="N120" s="60"/>
      <c r="O120" s="60"/>
      <c r="P120" s="69" t="s">
        <v>237</v>
      </c>
      <c r="Q120" s="69"/>
      <c r="R120" s="63">
        <f>MIN(R$3:R$19)</f>
        <v>22</v>
      </c>
      <c r="S120" s="60"/>
      <c r="T120" s="59"/>
      <c r="U120" s="60"/>
      <c r="V120" s="60"/>
      <c r="W120" s="60"/>
      <c r="X120" s="60"/>
      <c r="Y120" s="64"/>
      <c r="Z120" s="60"/>
      <c r="AA120" s="60"/>
      <c r="AB120" s="60"/>
      <c r="AC120" s="60"/>
      <c r="AD120" s="60"/>
      <c r="AE120" s="60"/>
      <c r="AF120" s="60"/>
      <c r="AG120" s="60"/>
      <c r="AH120" s="64"/>
      <c r="AI120" s="60"/>
      <c r="AJ120" s="60"/>
      <c r="AK120" s="60"/>
      <c r="AL120" s="59"/>
      <c r="AM120" s="59"/>
      <c r="AN120" s="59"/>
      <c r="AO120" s="59"/>
      <c r="AP120" s="59"/>
      <c r="AQ120" s="60"/>
      <c r="AR120" s="60"/>
      <c r="AS120" s="59"/>
      <c r="AT120" s="59"/>
      <c r="AU120" s="60"/>
      <c r="AV120" s="60"/>
      <c r="AW120" s="59"/>
      <c r="AX120" s="60"/>
      <c r="AY120" s="73"/>
      <c r="AZ120" s="73"/>
      <c r="BA120" s="85"/>
      <c r="BB120" s="90"/>
      <c r="BC120" s="90"/>
      <c r="BD120" s="85"/>
      <c r="BE120" s="85"/>
      <c r="BF120" s="85"/>
      <c r="BG120" s="85"/>
      <c r="BH120" s="92"/>
      <c r="BI120" s="92"/>
    </row>
    <row r="121" spans="1:61" s="57" customFormat="1" ht="14.65" thickBot="1" x14ac:dyDescent="0.5">
      <c r="A121"/>
      <c r="B121" s="24"/>
      <c r="C121" s="24"/>
      <c r="E121" s="68"/>
      <c r="F121" s="60"/>
      <c r="G121" s="60"/>
      <c r="H121" s="60"/>
      <c r="I121" s="60"/>
      <c r="J121" s="60"/>
      <c r="K121" s="80" t="s">
        <v>247</v>
      </c>
      <c r="L121" s="80"/>
      <c r="M121" s="80"/>
      <c r="N121" s="60"/>
      <c r="O121" s="60"/>
      <c r="P121" s="80" t="s">
        <v>247</v>
      </c>
      <c r="Q121" s="80"/>
      <c r="R121" s="80"/>
      <c r="S121" s="77"/>
      <c r="T121" s="59"/>
      <c r="U121" s="75">
        <f>COUNTIF(U$3:U12,"Yes")</f>
        <v>0</v>
      </c>
      <c r="V121" s="75">
        <f>COUNTIF(V$3:V12,"Yes")</f>
        <v>1</v>
      </c>
      <c r="W121" s="75"/>
      <c r="X121" s="75">
        <f>COUNTIF(X$3:X12,"Yes")</f>
        <v>1</v>
      </c>
      <c r="Y121" s="78"/>
      <c r="Z121" s="75">
        <f>COUNTIF(Z$3:Z9,"Yes")</f>
        <v>0</v>
      </c>
      <c r="AA121" s="75">
        <f>COUNTIF(AA$3:AA12,"Yes")</f>
        <v>10</v>
      </c>
      <c r="AB121" s="75">
        <f>COUNTIF(AB$3:AB12,"Yes")</f>
        <v>0</v>
      </c>
      <c r="AC121" s="75"/>
      <c r="AD121" s="75">
        <f>COUNTIF(AD$3:AD12,"Yes")</f>
        <v>0</v>
      </c>
      <c r="AE121" s="75">
        <f>COUNTIF(AE$3:AE12,"Yes")</f>
        <v>0</v>
      </c>
      <c r="AF121" s="60"/>
      <c r="AG121" s="60"/>
      <c r="AH121" s="64"/>
      <c r="AI121" s="59"/>
      <c r="AJ121" s="60"/>
      <c r="AK121" s="60"/>
      <c r="AL121" s="59"/>
      <c r="AM121" s="59"/>
      <c r="AN121" s="59"/>
      <c r="AO121" s="59"/>
      <c r="AP121" s="59"/>
      <c r="AQ121" s="60"/>
      <c r="AR121" s="60"/>
      <c r="AS121" s="59"/>
      <c r="AT121" s="59"/>
      <c r="AU121" s="60"/>
      <c r="AV121" s="60"/>
      <c r="AW121" s="59"/>
      <c r="AX121" s="60"/>
      <c r="AY121" s="73"/>
      <c r="AZ121" s="73"/>
      <c r="BA121" s="85"/>
      <c r="BB121" s="90"/>
      <c r="BC121" s="90"/>
      <c r="BD121" s="84"/>
      <c r="BE121" s="84"/>
      <c r="BF121" s="84"/>
      <c r="BG121" s="84"/>
      <c r="BH121" s="92"/>
      <c r="BI121" s="92"/>
    </row>
    <row r="122" spans="1:61" s="57" customFormat="1" x14ac:dyDescent="0.45">
      <c r="A122"/>
      <c r="B122" s="24"/>
      <c r="C122" s="24"/>
      <c r="E122" s="68"/>
      <c r="F122" s="60"/>
      <c r="G122" s="60"/>
      <c r="H122" s="60"/>
      <c r="I122" s="60"/>
      <c r="J122" s="61" t="s">
        <v>250</v>
      </c>
      <c r="K122" s="69" t="s">
        <v>238</v>
      </c>
      <c r="L122" s="69"/>
      <c r="M122" s="63">
        <f>MAX(M$3:M$12)</f>
        <v>59</v>
      </c>
      <c r="N122" s="60"/>
      <c r="O122" s="60"/>
      <c r="P122" s="69" t="s">
        <v>238</v>
      </c>
      <c r="Q122" s="69"/>
      <c r="R122" s="63">
        <f>MAX(R$3:R$12)</f>
        <v>57</v>
      </c>
      <c r="S122" s="60"/>
      <c r="T122" s="65"/>
      <c r="U122" s="60"/>
      <c r="V122" s="60"/>
      <c r="W122" s="60"/>
      <c r="X122" s="60"/>
      <c r="Y122" s="64"/>
      <c r="Z122" s="60"/>
      <c r="AA122" s="60"/>
      <c r="AB122" s="60"/>
      <c r="AC122" s="60"/>
      <c r="AD122" s="60"/>
      <c r="AE122" s="60"/>
      <c r="AF122" s="60"/>
      <c r="AG122" s="60"/>
      <c r="AH122" s="64"/>
      <c r="AI122" s="60"/>
      <c r="AJ122" s="60"/>
      <c r="AK122" s="60"/>
      <c r="AL122" s="59"/>
      <c r="AM122" s="59"/>
      <c r="AN122" s="59"/>
      <c r="AO122" s="59"/>
      <c r="AP122" s="59"/>
      <c r="AQ122" s="60"/>
      <c r="AR122" s="60"/>
      <c r="AS122" s="59"/>
      <c r="AT122" s="59"/>
      <c r="AU122" s="60"/>
      <c r="AV122" s="60"/>
      <c r="AW122" s="59"/>
      <c r="AX122" s="60"/>
      <c r="AY122" s="60"/>
      <c r="AZ122" s="60"/>
      <c r="BA122" s="94"/>
      <c r="BB122" s="90"/>
      <c r="BC122" s="90"/>
      <c r="BD122" s="82"/>
      <c r="BE122" s="95"/>
      <c r="BF122" s="95"/>
      <c r="BG122" s="95"/>
      <c r="BH122" s="92"/>
      <c r="BI122" s="92"/>
    </row>
    <row r="123" spans="1:61" s="57" customFormat="1" x14ac:dyDescent="0.45">
      <c r="A123"/>
      <c r="B123" s="24"/>
      <c r="C123" s="24"/>
      <c r="E123" s="68"/>
      <c r="F123" s="60"/>
      <c r="G123" s="60"/>
      <c r="H123" s="60"/>
      <c r="I123" s="60"/>
      <c r="J123" s="60"/>
      <c r="K123" s="69" t="s">
        <v>236</v>
      </c>
      <c r="L123" s="69"/>
      <c r="M123" s="63">
        <f>AVERAGE(M$3:M$12)</f>
        <v>43.2</v>
      </c>
      <c r="N123" s="60"/>
      <c r="O123" s="60"/>
      <c r="P123" s="69" t="s">
        <v>236</v>
      </c>
      <c r="Q123" s="69"/>
      <c r="R123" s="63">
        <f>AVERAGE(R$3:R$12)</f>
        <v>34.200000000000003</v>
      </c>
      <c r="S123" s="60"/>
      <c r="T123" s="59"/>
      <c r="U123" s="60"/>
      <c r="V123" s="60"/>
      <c r="W123" s="60"/>
      <c r="X123" s="60"/>
      <c r="Y123" s="64"/>
      <c r="Z123" s="60"/>
      <c r="AA123" s="60"/>
      <c r="AB123" s="60"/>
      <c r="AC123" s="60"/>
      <c r="AD123" s="60"/>
      <c r="AE123" s="60"/>
      <c r="AF123" s="60"/>
      <c r="AG123" s="60"/>
      <c r="AH123" s="64"/>
      <c r="AI123" s="60"/>
      <c r="AJ123" s="60"/>
      <c r="AK123" s="60"/>
      <c r="AL123" s="59"/>
      <c r="AM123" s="59"/>
      <c r="AN123" s="59"/>
      <c r="AO123" s="59"/>
      <c r="AP123" s="59"/>
      <c r="AQ123" s="60"/>
      <c r="AR123" s="60"/>
      <c r="AS123" s="59"/>
      <c r="AT123" s="59"/>
      <c r="AU123" s="60"/>
      <c r="AV123" s="60"/>
      <c r="AW123" s="59"/>
      <c r="AX123" s="60"/>
      <c r="AY123" s="60"/>
      <c r="AZ123" s="60"/>
      <c r="BA123" s="85"/>
      <c r="BB123" s="90"/>
      <c r="BC123" s="90"/>
      <c r="BD123" s="98"/>
      <c r="BE123" s="85"/>
      <c r="BF123" s="85"/>
      <c r="BG123" s="85"/>
      <c r="BH123" s="92"/>
      <c r="BI123" s="91"/>
    </row>
    <row r="124" spans="1:61" s="57" customFormat="1" x14ac:dyDescent="0.45">
      <c r="A124"/>
      <c r="B124" s="24"/>
      <c r="C124" s="24"/>
      <c r="E124" s="68"/>
      <c r="F124" s="60"/>
      <c r="G124" s="60"/>
      <c r="H124" s="60"/>
      <c r="I124" s="60"/>
      <c r="J124" s="60"/>
      <c r="K124" s="69" t="s">
        <v>241</v>
      </c>
      <c r="L124" s="69"/>
      <c r="M124" s="63">
        <f>MEDIAN(M$3:M$12)</f>
        <v>47</v>
      </c>
      <c r="N124" s="60"/>
      <c r="O124" s="60"/>
      <c r="P124" s="69" t="s">
        <v>241</v>
      </c>
      <c r="Q124" s="69"/>
      <c r="R124" s="63">
        <f>MEDIAN(R$3:R$12)</f>
        <v>31</v>
      </c>
      <c r="S124" s="60"/>
      <c r="T124" s="59"/>
      <c r="U124" s="60"/>
      <c r="V124" s="60"/>
      <c r="W124" s="60"/>
      <c r="X124" s="60"/>
      <c r="Y124" s="64"/>
      <c r="Z124" s="60"/>
      <c r="AA124" s="60"/>
      <c r="AB124" s="60"/>
      <c r="AC124" s="60"/>
      <c r="AD124" s="60"/>
      <c r="AE124" s="60"/>
      <c r="AF124" s="60"/>
      <c r="AG124" s="60"/>
      <c r="AH124" s="64"/>
      <c r="AI124" s="60"/>
      <c r="AJ124" s="60"/>
      <c r="AK124" s="60"/>
      <c r="AL124" s="59"/>
      <c r="AM124" s="59"/>
      <c r="AN124" s="59"/>
      <c r="AO124" s="59"/>
      <c r="AP124" s="59"/>
      <c r="AQ124" s="60"/>
      <c r="AR124" s="60"/>
      <c r="AS124" s="59"/>
      <c r="AT124" s="59"/>
      <c r="AU124" s="60"/>
      <c r="AV124" s="60"/>
      <c r="AW124" s="59"/>
      <c r="AX124" s="60"/>
      <c r="AY124" s="60"/>
      <c r="AZ124" s="60"/>
      <c r="BA124" s="85"/>
      <c r="BB124" s="90"/>
      <c r="BC124" s="90"/>
      <c r="BD124" s="98"/>
      <c r="BE124" s="85"/>
      <c r="BF124" s="85"/>
      <c r="BG124" s="85"/>
      <c r="BH124" s="92"/>
      <c r="BI124" s="99"/>
    </row>
    <row r="125" spans="1:61" s="57" customFormat="1" x14ac:dyDescent="0.45">
      <c r="A125"/>
      <c r="B125" s="24"/>
      <c r="C125" s="24"/>
      <c r="E125" s="68"/>
      <c r="F125" s="60"/>
      <c r="G125" s="60"/>
      <c r="H125" s="60"/>
      <c r="I125" s="60"/>
      <c r="J125" s="60"/>
      <c r="K125" s="69" t="s">
        <v>237</v>
      </c>
      <c r="L125" s="69"/>
      <c r="M125" s="63">
        <f>MIN(M$3:M$12)</f>
        <v>22</v>
      </c>
      <c r="N125" s="60"/>
      <c r="O125" s="60"/>
      <c r="P125" s="69" t="s">
        <v>237</v>
      </c>
      <c r="Q125" s="69"/>
      <c r="R125" s="63">
        <f>MIN(R$3:R$12)</f>
        <v>22</v>
      </c>
      <c r="S125" s="60"/>
      <c r="T125" s="59"/>
      <c r="U125" s="60"/>
      <c r="V125" s="60"/>
      <c r="W125" s="60"/>
      <c r="X125" s="60"/>
      <c r="Y125" s="64"/>
      <c r="Z125" s="60"/>
      <c r="AA125" s="60"/>
      <c r="AB125" s="60"/>
      <c r="AC125" s="60"/>
      <c r="AD125" s="60"/>
      <c r="AE125" s="60"/>
      <c r="AF125" s="60"/>
      <c r="AG125" s="60"/>
      <c r="AH125" s="64"/>
      <c r="AI125" s="60"/>
      <c r="AJ125" s="60"/>
      <c r="AK125" s="60"/>
      <c r="AL125" s="59"/>
      <c r="AM125" s="59"/>
      <c r="AN125" s="59"/>
      <c r="AO125" s="59"/>
      <c r="AP125" s="59"/>
      <c r="AQ125" s="60"/>
      <c r="AR125" s="60"/>
      <c r="AS125" s="59"/>
      <c r="AT125" s="59"/>
      <c r="AU125" s="60"/>
      <c r="AV125" s="60"/>
      <c r="AW125" s="59"/>
      <c r="AX125" s="60"/>
      <c r="AY125" s="60"/>
      <c r="AZ125" s="60"/>
      <c r="BA125" s="85"/>
      <c r="BB125" s="90"/>
      <c r="BC125" s="90"/>
      <c r="BD125" s="98"/>
      <c r="BE125" s="85"/>
      <c r="BF125" s="85"/>
      <c r="BG125" s="85"/>
      <c r="BH125" s="92"/>
      <c r="BI125" s="99"/>
    </row>
    <row r="126" spans="1:61" x14ac:dyDescent="0.45">
      <c r="BA126" s="85"/>
      <c r="BB126" s="90"/>
      <c r="BC126" s="90"/>
      <c r="BD126" s="98"/>
      <c r="BE126" s="84"/>
      <c r="BF126" s="84"/>
      <c r="BG126" s="84"/>
      <c r="BH126" s="92"/>
      <c r="BI126" s="100"/>
    </row>
    <row r="127" spans="1:61" x14ac:dyDescent="0.45">
      <c r="BA127" s="90"/>
      <c r="BB127" s="90"/>
      <c r="BC127" s="90"/>
      <c r="BD127" s="101"/>
      <c r="BE127" s="100"/>
      <c r="BF127" s="100"/>
      <c r="BG127" s="101"/>
      <c r="BH127" s="101"/>
      <c r="BI127" s="101"/>
    </row>
    <row r="128" spans="1:61" x14ac:dyDescent="0.45">
      <c r="BA128" s="100"/>
      <c r="BB128" s="90"/>
      <c r="BC128" s="90"/>
      <c r="BD128" s="102"/>
      <c r="BE128" s="100"/>
      <c r="BF128" s="100"/>
      <c r="BG128" s="100"/>
      <c r="BH128" s="101"/>
      <c r="BI128" s="101"/>
    </row>
    <row r="129" spans="53:61" x14ac:dyDescent="0.45">
      <c r="BA129" s="90"/>
      <c r="BB129" s="90"/>
      <c r="BC129" s="90"/>
      <c r="BD129" s="101"/>
      <c r="BE129" s="100"/>
      <c r="BF129" s="100"/>
      <c r="BG129" s="101"/>
      <c r="BH129" s="101"/>
      <c r="BI129" s="101"/>
    </row>
    <row r="130" spans="53:61" x14ac:dyDescent="0.45">
      <c r="BA130" s="90"/>
      <c r="BB130" s="90"/>
      <c r="BC130" s="90"/>
      <c r="BD130" s="101"/>
      <c r="BE130" s="100"/>
      <c r="BF130" s="100"/>
      <c r="BG130" s="101"/>
      <c r="BH130" s="101"/>
      <c r="BI130" s="101"/>
    </row>
    <row r="131" spans="53:61" x14ac:dyDescent="0.45">
      <c r="BA131" s="90"/>
      <c r="BB131" s="90"/>
      <c r="BC131" s="90"/>
      <c r="BD131" s="101"/>
      <c r="BE131" s="100"/>
      <c r="BF131" s="100"/>
      <c r="BG131" s="101"/>
      <c r="BH131" s="101"/>
      <c r="BI131" s="101"/>
    </row>
    <row r="132" spans="53:61" x14ac:dyDescent="0.45">
      <c r="BA132" s="90"/>
      <c r="BB132" s="90"/>
      <c r="BC132" s="90"/>
      <c r="BD132" s="101"/>
      <c r="BE132" s="100"/>
      <c r="BF132" s="100"/>
      <c r="BG132" s="101"/>
      <c r="BH132" s="101"/>
      <c r="BI132" s="101"/>
    </row>
    <row r="133" spans="53:61" x14ac:dyDescent="0.45">
      <c r="BA133" s="90"/>
      <c r="BB133" s="90"/>
      <c r="BC133" s="90"/>
      <c r="BD133" s="101"/>
      <c r="BE133" s="100"/>
      <c r="BF133" s="100"/>
      <c r="BG133" s="101"/>
      <c r="BH133" s="101"/>
      <c r="BI133" s="101"/>
    </row>
  </sheetData>
  <sortState xmlns:xlrd2="http://schemas.microsoft.com/office/spreadsheetml/2017/richdata2" ref="A35:BI90">
    <sortCondition ref="F35:F90"/>
    <sortCondition ref="G35:G90"/>
  </sortState>
  <mergeCells count="15">
    <mergeCell ref="A1:C1"/>
    <mergeCell ref="D1:E1"/>
    <mergeCell ref="F1:G1"/>
    <mergeCell ref="BA1:BD1"/>
    <mergeCell ref="BE1:BI1"/>
    <mergeCell ref="I1:M1"/>
    <mergeCell ref="N1:R1"/>
    <mergeCell ref="AJ1:AP1"/>
    <mergeCell ref="AQ1:AZ1"/>
    <mergeCell ref="U1:AG1"/>
    <mergeCell ref="S1:T1"/>
    <mergeCell ref="K121:M121"/>
    <mergeCell ref="BE122:BG122"/>
    <mergeCell ref="BE117:BG117"/>
    <mergeCell ref="P121:R12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 Stroebel</cp:lastModifiedBy>
  <cp:lastPrinted>2023-07-23T13:13:09Z</cp:lastPrinted>
  <dcterms:created xsi:type="dcterms:W3CDTF">2023-07-19T06:49:48Z</dcterms:created>
  <dcterms:modified xsi:type="dcterms:W3CDTF">2025-07-28T16:34:24Z</dcterms:modified>
</cp:coreProperties>
</file>